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Website\Website update docs\Procurement docs\"/>
    </mc:Choice>
  </mc:AlternateContent>
  <xr:revisionPtr revIDLastSave="0" documentId="8_{554BC4DC-8E83-4541-8A08-B7091B2E0E75}" xr6:coauthVersionLast="46" xr6:coauthVersionMax="46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2019 Cap Budget Allocations" sheetId="1" r:id="rId1"/>
    <sheet name="2019 Cap Budget Analysis" sheetId="2" r:id="rId2"/>
    <sheet name="Sheet1" sheetId="3" r:id="rId3"/>
  </sheets>
  <definedNames>
    <definedName name="_xlnm.Print_Area" localSheetId="0">'2019 Cap Budget Allocations'!$A$1:$H$37</definedName>
    <definedName name="_xlnm.Print_Area" localSheetId="1">'2019 Cap Budget Analysis'!$A$1:$J$30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2" l="1"/>
  <c r="G28" i="2"/>
  <c r="H29" i="2"/>
  <c r="H30" i="2"/>
  <c r="H31" i="2"/>
  <c r="G18" i="2"/>
  <c r="I28" i="2"/>
  <c r="G5" i="2"/>
  <c r="H12" i="2"/>
  <c r="H45" i="2"/>
  <c r="I45" i="2"/>
  <c r="J45" i="2"/>
  <c r="H48" i="2"/>
  <c r="I48" i="2"/>
  <c r="H47" i="2"/>
  <c r="I47" i="2"/>
  <c r="H46" i="2"/>
  <c r="I46" i="2"/>
  <c r="E32" i="2"/>
  <c r="H40" i="2"/>
  <c r="I40" i="2"/>
  <c r="J40" i="2"/>
  <c r="H43" i="2"/>
  <c r="I43" i="2"/>
  <c r="H42" i="2"/>
  <c r="I42" i="2"/>
  <c r="H41" i="2"/>
  <c r="I41" i="2"/>
  <c r="E33" i="2"/>
  <c r="E34" i="2"/>
  <c r="H34" i="2"/>
  <c r="F23" i="2"/>
  <c r="D27" i="2"/>
  <c r="H36" i="2"/>
  <c r="H37" i="2"/>
  <c r="I30" i="2"/>
  <c r="I31" i="2"/>
  <c r="I32" i="2"/>
  <c r="H7" i="2"/>
  <c r="K4" i="2"/>
  <c r="H4" i="2"/>
  <c r="H22" i="2"/>
  <c r="I22" i="2"/>
  <c r="H21" i="2"/>
  <c r="I21" i="2"/>
  <c r="G17" i="2"/>
  <c r="I12" i="2"/>
  <c r="L7" i="2"/>
  <c r="I7" i="2"/>
  <c r="I4" i="2"/>
  <c r="F4" i="1"/>
  <c r="F5" i="1"/>
  <c r="F6" i="1"/>
  <c r="F7" i="1"/>
  <c r="G7" i="1"/>
  <c r="H7" i="1"/>
  <c r="E9" i="1"/>
  <c r="F9" i="1"/>
  <c r="G9" i="1"/>
  <c r="H9" i="1"/>
  <c r="E11" i="1"/>
  <c r="F11" i="1"/>
  <c r="G11" i="1"/>
  <c r="H11" i="1"/>
  <c r="E13" i="1"/>
  <c r="F13" i="1"/>
  <c r="G13" i="1"/>
  <c r="H13" i="1"/>
  <c r="E15" i="1"/>
  <c r="F15" i="1"/>
  <c r="E16" i="1"/>
  <c r="F16" i="1"/>
  <c r="F17" i="1"/>
  <c r="G17" i="1"/>
  <c r="H17" i="1"/>
  <c r="E19" i="1"/>
  <c r="F19" i="1"/>
  <c r="G19" i="1"/>
  <c r="H19" i="1"/>
  <c r="F21" i="1"/>
  <c r="G21" i="1"/>
  <c r="H21" i="1"/>
  <c r="F23" i="1"/>
  <c r="F24" i="1"/>
  <c r="F25" i="1"/>
  <c r="F26" i="1"/>
  <c r="F27" i="1"/>
  <c r="F28" i="1"/>
  <c r="F29" i="1"/>
  <c r="G29" i="1"/>
  <c r="H29" i="1"/>
  <c r="H30" i="1"/>
  <c r="F30" i="1"/>
  <c r="C27" i="1"/>
  <c r="I26" i="1"/>
  <c r="I27" i="1"/>
  <c r="I28" i="1"/>
  <c r="J26" i="1"/>
  <c r="J27" i="1"/>
  <c r="J28" i="1"/>
  <c r="K26" i="1"/>
  <c r="K27" i="1"/>
  <c r="K28" i="1"/>
  <c r="F52" i="1"/>
  <c r="F51" i="1"/>
  <c r="F50" i="1"/>
  <c r="F49" i="1"/>
  <c r="F48" i="1"/>
  <c r="F47" i="1"/>
  <c r="F46" i="1"/>
  <c r="F45" i="1"/>
  <c r="G23" i="2"/>
  <c r="F13" i="3"/>
  <c r="D30" i="2"/>
  <c r="H16" i="2"/>
  <c r="H10" i="2"/>
  <c r="H19" i="2"/>
  <c r="H23" i="2"/>
  <c r="I16" i="2"/>
  <c r="I10" i="2"/>
  <c r="I19" i="2"/>
  <c r="I23" i="2"/>
  <c r="D28" i="2"/>
  <c r="D29" i="2"/>
  <c r="J23" i="2"/>
  <c r="J19" i="2"/>
  <c r="J16" i="2"/>
  <c r="J12" i="2"/>
  <c r="J10" i="2"/>
  <c r="J7" i="2"/>
  <c r="J4" i="2"/>
  <c r="C53" i="1"/>
  <c r="C58" i="1"/>
  <c r="F35" i="1"/>
  <c r="F53" i="1"/>
  <c r="H31" i="1"/>
</calcChain>
</file>

<file path=xl/sharedStrings.xml><?xml version="1.0" encoding="utf-8"?>
<sst xmlns="http://schemas.openxmlformats.org/spreadsheetml/2006/main" count="200" uniqueCount="131">
  <si>
    <t>S/N</t>
  </si>
  <si>
    <t>Items</t>
  </si>
  <si>
    <t>Vehicles</t>
  </si>
  <si>
    <t>Qty</t>
  </si>
  <si>
    <t>Remodelling</t>
  </si>
  <si>
    <t>Furniture and Fittings</t>
  </si>
  <si>
    <t>Unit Cost</t>
  </si>
  <si>
    <t>Total Cost</t>
  </si>
  <si>
    <t>Monitoring and compliance validation visits</t>
  </si>
  <si>
    <t>Lagos Finance office</t>
  </si>
  <si>
    <t>ICRC Academy</t>
  </si>
  <si>
    <t>Office and ICT Equipment</t>
  </si>
  <si>
    <t>Review of Concession Agreements</t>
  </si>
  <si>
    <t>Reg</t>
  </si>
  <si>
    <t>Insurance</t>
  </si>
  <si>
    <t>Total to Spend</t>
  </si>
  <si>
    <t>Total Released</t>
  </si>
  <si>
    <t>2nd Cap released</t>
  </si>
  <si>
    <t>Balance left</t>
  </si>
  <si>
    <t>Total to be Expended</t>
  </si>
  <si>
    <t>Monitoring</t>
  </si>
  <si>
    <t>ICT nd OE</t>
  </si>
  <si>
    <t>Furniture nd Fittings</t>
  </si>
  <si>
    <t xml:space="preserve">Subhead </t>
  </si>
  <si>
    <t>Review Agreement</t>
  </si>
  <si>
    <t>Lagos Office</t>
  </si>
  <si>
    <t>Abuja Academy</t>
  </si>
  <si>
    <t>Difference</t>
  </si>
  <si>
    <t>Amount Budgeted</t>
  </si>
  <si>
    <t xml:space="preserve">Total so far Spent/Committed </t>
  </si>
  <si>
    <t>Balance to spend on 4,5 and 6 above</t>
  </si>
  <si>
    <t>1st Cap Released</t>
  </si>
  <si>
    <t>3rd Cap released</t>
  </si>
  <si>
    <t>2nd Cap Released</t>
  </si>
  <si>
    <t>3rd Cap Released</t>
  </si>
  <si>
    <t>Amount Allocated</t>
  </si>
  <si>
    <t>Amount Spent</t>
  </si>
  <si>
    <t>Amount Committed</t>
  </si>
  <si>
    <t>Laptops</t>
  </si>
  <si>
    <t>Review of Concession Agreements and Guidelines</t>
  </si>
  <si>
    <t>Procurement Method</t>
  </si>
  <si>
    <t>Vendor or Consultant</t>
  </si>
  <si>
    <t>National Shopping</t>
  </si>
  <si>
    <t>TOTAL RELEASED</t>
  </si>
  <si>
    <t>Total Budget</t>
  </si>
  <si>
    <t>Mipro Investments Ltd</t>
  </si>
  <si>
    <t>Items Procured</t>
  </si>
  <si>
    <t>TOTAL UNSPENT</t>
  </si>
  <si>
    <t>LS</t>
  </si>
  <si>
    <t>i</t>
  </si>
  <si>
    <t>ii</t>
  </si>
  <si>
    <t>iii</t>
  </si>
  <si>
    <t>INFRASTRUCTURE CONCESSION REGULATORY COMMISSION</t>
  </si>
  <si>
    <t>Total Budget Subhead Expended (N)</t>
  </si>
  <si>
    <t>Total Contract Amount (N)</t>
  </si>
  <si>
    <t>Amount Budgeted (N)</t>
  </si>
  <si>
    <t>Budget Performance (%)</t>
  </si>
  <si>
    <t>Lagos Project Finance Office</t>
  </si>
  <si>
    <t>ICRC Academy Abuja</t>
  </si>
  <si>
    <t>TOTAL SPENT</t>
  </si>
  <si>
    <t>ANALYSIS OF 2018 OVERHEAD PROCUREMENT</t>
  </si>
  <si>
    <t>Diesel</t>
  </si>
  <si>
    <t>2nd Procurement</t>
  </si>
  <si>
    <t>3rd Procurement</t>
  </si>
  <si>
    <t>1st Procurement</t>
  </si>
  <si>
    <t>Printing of Letterhead Paper</t>
  </si>
  <si>
    <t>Repair of Fire Equipment</t>
  </si>
  <si>
    <t>Maintenance of office air conditioners</t>
  </si>
  <si>
    <t>Printing of 2015 and 2016 Annual Reports</t>
  </si>
  <si>
    <t>10,000 l</t>
  </si>
  <si>
    <t>Zavati Energy</t>
  </si>
  <si>
    <t>SMC Energy Ltd</t>
  </si>
  <si>
    <t>Review of Lekki Deepsea Port</t>
  </si>
  <si>
    <t>Jamiu Nig Ltd</t>
  </si>
  <si>
    <t>Yaliam Press Limited</t>
  </si>
  <si>
    <t>IC</t>
  </si>
  <si>
    <t>Bar. Orji H Chijioke</t>
  </si>
  <si>
    <t>Total</t>
  </si>
  <si>
    <t>ICT/Office Equipment and Enterprise Management System</t>
  </si>
  <si>
    <t>Rehabilitation of ICRC Head Office</t>
  </si>
  <si>
    <t>ICRC 2019 Capital Budget against release</t>
  </si>
  <si>
    <t>Desktops</t>
  </si>
  <si>
    <t>Office Equipment</t>
  </si>
  <si>
    <t>ACs</t>
  </si>
  <si>
    <t>Refridgerators</t>
  </si>
  <si>
    <t>Enterprise Management System</t>
  </si>
  <si>
    <t>Worshop on Monitoring PPP Projects</t>
  </si>
  <si>
    <t>Monitoring Visits</t>
  </si>
  <si>
    <t>EX</t>
  </si>
  <si>
    <t>LX</t>
  </si>
  <si>
    <t>HR-V</t>
  </si>
  <si>
    <t>Total Vehicles</t>
  </si>
  <si>
    <t>Total Remodelling</t>
  </si>
  <si>
    <t>Total Furniture</t>
  </si>
  <si>
    <t>Total Review of Concession Agreements</t>
  </si>
  <si>
    <t>Total Monitoring &amp; Compliance Validation Visits</t>
  </si>
  <si>
    <t>Total Lagos Finance Office</t>
  </si>
  <si>
    <t>Total ICRC Academy</t>
  </si>
  <si>
    <t>Total Office &amp; ICT Equipment &amp; Enterprise Management System</t>
  </si>
  <si>
    <t>Honda HR-V</t>
  </si>
  <si>
    <t>Grand TOTAL</t>
  </si>
  <si>
    <t>Balance</t>
  </si>
  <si>
    <t>Budgeted</t>
  </si>
  <si>
    <t>Two Honda HR-V Vehicles</t>
  </si>
  <si>
    <t>Office Furniture and Fittings</t>
  </si>
  <si>
    <t>ICT and Enterprise Management System</t>
  </si>
  <si>
    <t>Restricted Tender</t>
  </si>
  <si>
    <t>Bluestacks Nig Limited</t>
  </si>
  <si>
    <t>Cubes Consult Ltd</t>
  </si>
  <si>
    <t>Monitoring and Compliance Validation Visits</t>
  </si>
  <si>
    <t>NS</t>
  </si>
  <si>
    <t>Remarks</t>
  </si>
  <si>
    <t>Bluestacks consultancy for training of IT staff</t>
  </si>
  <si>
    <t>Rehabilitation Works</t>
  </si>
  <si>
    <t>NA</t>
  </si>
  <si>
    <t>Balance Unutilized Under Subhead</t>
  </si>
  <si>
    <t>Installation Services</t>
  </si>
  <si>
    <t>Bluestacks Nig Ltd</t>
  </si>
  <si>
    <t>Various staff members</t>
  </si>
  <si>
    <t>THP Nig Limited</t>
  </si>
  <si>
    <t>Boff and Co Nig Ltd</t>
  </si>
  <si>
    <t>Charlotte Project Concepts Ltd</t>
  </si>
  <si>
    <t>ANALYSIS OF 2019 CAPITAL BUDGET</t>
  </si>
  <si>
    <t>Total Sum</t>
  </si>
  <si>
    <t>5% VAT</t>
  </si>
  <si>
    <t>Works Supervision Consultancy</t>
  </si>
  <si>
    <t>ICT</t>
  </si>
  <si>
    <t>Furniture</t>
  </si>
  <si>
    <t>One Honda HR-V monitoring Vehicle</t>
  </si>
  <si>
    <t>Lift Software Installation Services</t>
  </si>
  <si>
    <t>Ventrascope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</si>
</sst>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2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3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0" applyNumberFormat="1"/>
    <xf numFmtId="0" fontId="0" fillId="0" borderId="0" xfId="1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left"/>
    </xf>
    <xf numFmtId="43" fontId="7" fillId="0" borderId="0" xfId="1" applyFont="1" applyAlignment="1">
      <alignment horizontal="left"/>
    </xf>
    <xf numFmtId="43" fontId="0" fillId="0" borderId="1" xfId="1" applyFont="1" applyBorder="1"/>
    <xf numFmtId="0" fontId="4" fillId="0" borderId="0" xfId="0" applyFont="1"/>
    <xf numFmtId="43" fontId="4" fillId="0" borderId="0" xfId="0" applyNumberFormat="1" applyFont="1"/>
    <xf numFmtId="43" fontId="7" fillId="0" borderId="0" xfId="0" applyNumberFormat="1" applyFont="1"/>
    <xf numFmtId="43" fontId="0" fillId="0" borderId="4" xfId="1" applyFont="1" applyBorder="1"/>
    <xf numFmtId="43" fontId="10" fillId="0" borderId="0" xfId="1" applyFont="1" applyAlignment="1">
      <alignment horizontal="center"/>
    </xf>
    <xf numFmtId="43" fontId="10" fillId="0" borderId="0" xfId="1" applyFont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3" fontId="10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left"/>
    </xf>
    <xf numFmtId="43" fontId="4" fillId="0" borderId="1" xfId="1" applyFont="1" applyBorder="1" applyAlignment="1">
      <alignment horizontal="center" wrapText="1"/>
    </xf>
    <xf numFmtId="43" fontId="4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12" fillId="0" borderId="0" xfId="0" applyFont="1"/>
    <xf numFmtId="43" fontId="13" fillId="0" borderId="1" xfId="0" applyNumberFormat="1" applyFont="1" applyFill="1" applyBorder="1"/>
    <xf numFmtId="43" fontId="13" fillId="0" borderId="1" xfId="1" applyFont="1" applyBorder="1"/>
    <xf numFmtId="43" fontId="4" fillId="0" borderId="0" xfId="1" applyFont="1"/>
    <xf numFmtId="43" fontId="1" fillId="0" borderId="0" xfId="1" applyFont="1" applyAlignment="1">
      <alignment horizontal="center"/>
    </xf>
    <xf numFmtId="43" fontId="10" fillId="0" borderId="1" xfId="1" applyFont="1" applyBorder="1" applyAlignment="1">
      <alignment horizontal="left"/>
    </xf>
    <xf numFmtId="43" fontId="0" fillId="0" borderId="0" xfId="0" applyNumberFormat="1" applyAlignment="1">
      <alignment horizontal="left"/>
    </xf>
    <xf numFmtId="43" fontId="7" fillId="0" borderId="1" xfId="1" applyFont="1" applyBorder="1" applyAlignment="1">
      <alignment horizontal="center" wrapText="1"/>
    </xf>
    <xf numFmtId="43" fontId="14" fillId="0" borderId="1" xfId="1" applyFont="1" applyBorder="1" applyAlignment="1">
      <alignment horizontal="left"/>
    </xf>
    <xf numFmtId="43" fontId="11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43" fontId="0" fillId="4" borderId="1" xfId="1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5" borderId="0" xfId="0" applyFill="1"/>
    <xf numFmtId="0" fontId="0" fillId="5" borderId="0" xfId="0" applyFill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wrapText="1"/>
    </xf>
    <xf numFmtId="43" fontId="0" fillId="0" borderId="6" xfId="1" applyFont="1" applyBorder="1"/>
    <xf numFmtId="0" fontId="0" fillId="4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3" fontId="4" fillId="0" borderId="4" xfId="1" applyFont="1" applyBorder="1"/>
    <xf numFmtId="43" fontId="0" fillId="0" borderId="13" xfId="1" applyFont="1" applyBorder="1"/>
    <xf numFmtId="0" fontId="4" fillId="0" borderId="22" xfId="0" applyFont="1" applyBorder="1" applyAlignment="1">
      <alignment horizontal="center"/>
    </xf>
    <xf numFmtId="43" fontId="4" fillId="0" borderId="6" xfId="1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3" fontId="4" fillId="0" borderId="11" xfId="1" applyFont="1" applyBorder="1"/>
    <xf numFmtId="0" fontId="4" fillId="0" borderId="0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0" borderId="7" xfId="0" applyBorder="1" applyAlignment="1">
      <alignment horizontal="center" vertical="top"/>
    </xf>
    <xf numFmtId="43" fontId="0" fillId="0" borderId="0" xfId="1" applyFont="1" applyAlignment="1">
      <alignment wrapText="1"/>
    </xf>
    <xf numFmtId="0" fontId="0" fillId="0" borderId="19" xfId="0" applyBorder="1"/>
    <xf numFmtId="0" fontId="0" fillId="0" borderId="0" xfId="0" applyFill="1" applyBorder="1"/>
    <xf numFmtId="0" fontId="0" fillId="4" borderId="11" xfId="0" applyFill="1" applyBorder="1" applyAlignment="1">
      <alignment horizontal="center"/>
    </xf>
    <xf numFmtId="0" fontId="0" fillId="4" borderId="11" xfId="0" applyFill="1" applyBorder="1" applyAlignment="1">
      <alignment wrapText="1"/>
    </xf>
    <xf numFmtId="43" fontId="4" fillId="4" borderId="11" xfId="1" applyFont="1" applyFill="1" applyBorder="1"/>
    <xf numFmtId="43" fontId="0" fillId="4" borderId="11" xfId="1" applyFont="1" applyFill="1" applyBorder="1"/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3" fontId="4" fillId="0" borderId="30" xfId="1" applyFont="1" applyFill="1" applyBorder="1"/>
    <xf numFmtId="43" fontId="4" fillId="0" borderId="31" xfId="1" applyFont="1" applyFill="1" applyBorder="1"/>
    <xf numFmtId="43" fontId="4" fillId="0" borderId="33" xfId="1" applyFont="1" applyFill="1" applyBorder="1"/>
    <xf numFmtId="0" fontId="0" fillId="4" borderId="11" xfId="0" applyFill="1" applyBorder="1" applyAlignment="1">
      <alignment horizontal="center" vertical="top"/>
    </xf>
    <xf numFmtId="0" fontId="0" fillId="4" borderId="11" xfId="0" applyFill="1" applyBorder="1" applyAlignment="1">
      <alignment vertical="top"/>
    </xf>
    <xf numFmtId="0" fontId="0" fillId="4" borderId="11" xfId="0" applyFill="1" applyBorder="1" applyAlignment="1">
      <alignment vertical="top" wrapText="1"/>
    </xf>
    <xf numFmtId="43" fontId="0" fillId="4" borderId="11" xfId="1" applyFont="1" applyFill="1" applyBorder="1" applyAlignment="1">
      <alignment vertical="top"/>
    </xf>
    <xf numFmtId="43" fontId="0" fillId="0" borderId="11" xfId="1" applyFont="1" applyBorder="1"/>
    <xf numFmtId="0" fontId="0" fillId="0" borderId="11" xfId="0" applyBorder="1" applyAlignment="1">
      <alignment horizontal="center"/>
    </xf>
    <xf numFmtId="43" fontId="4" fillId="4" borderId="11" xfId="1" applyFont="1" applyFill="1" applyBorder="1" applyAlignment="1">
      <alignment vertical="top"/>
    </xf>
    <xf numFmtId="43" fontId="4" fillId="0" borderId="30" xfId="0" applyNumberFormat="1" applyFont="1" applyFill="1" applyBorder="1"/>
    <xf numFmtId="0" fontId="4" fillId="0" borderId="31" xfId="0" applyFont="1" applyFill="1" applyBorder="1"/>
    <xf numFmtId="0" fontId="4" fillId="0" borderId="24" xfId="0" applyFont="1" applyFill="1" applyBorder="1"/>
    <xf numFmtId="43" fontId="0" fillId="5" borderId="0" xfId="0" applyNumberFormat="1" applyFill="1"/>
    <xf numFmtId="43" fontId="4" fillId="4" borderId="31" xfId="1" applyFont="1" applyFill="1" applyBorder="1"/>
    <xf numFmtId="0" fontId="4" fillId="4" borderId="31" xfId="0" applyFont="1" applyFill="1" applyBorder="1"/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left"/>
    </xf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wrapText="1"/>
    </xf>
    <xf numFmtId="43" fontId="4" fillId="4" borderId="21" xfId="1" applyFont="1" applyFill="1" applyBorder="1"/>
    <xf numFmtId="43" fontId="0" fillId="4" borderId="21" xfId="1" applyFont="1" applyFill="1" applyBorder="1"/>
    <xf numFmtId="43" fontId="4" fillId="4" borderId="30" xfId="1" applyFont="1" applyFill="1" applyBorder="1"/>
    <xf numFmtId="43" fontId="4" fillId="4" borderId="30" xfId="0" applyNumberFormat="1" applyFont="1" applyFill="1" applyBorder="1"/>
    <xf numFmtId="43" fontId="4" fillId="4" borderId="24" xfId="1" applyFont="1" applyFill="1" applyBorder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wrapText="1"/>
    </xf>
    <xf numFmtId="43" fontId="4" fillId="4" borderId="6" xfId="1" applyFont="1" applyFill="1" applyBorder="1"/>
    <xf numFmtId="43" fontId="0" fillId="4" borderId="6" xfId="1" applyFont="1" applyFill="1" applyBorder="1"/>
    <xf numFmtId="0" fontId="4" fillId="4" borderId="24" xfId="0" applyFont="1" applyFill="1" applyBorder="1"/>
    <xf numFmtId="0" fontId="0" fillId="4" borderId="26" xfId="0" applyFill="1" applyBorder="1"/>
    <xf numFmtId="0" fontId="0" fillId="4" borderId="25" xfId="0" applyFill="1" applyBorder="1"/>
    <xf numFmtId="0" fontId="0" fillId="4" borderId="25" xfId="0" applyFill="1" applyBorder="1" applyAlignment="1">
      <alignment wrapText="1"/>
    </xf>
    <xf numFmtId="43" fontId="4" fillId="4" borderId="25" xfId="1" applyFont="1" applyFill="1" applyBorder="1"/>
    <xf numFmtId="43" fontId="7" fillId="4" borderId="25" xfId="1" applyFont="1" applyFill="1" applyBorder="1"/>
    <xf numFmtId="43" fontId="7" fillId="4" borderId="27" xfId="0" applyNumberFormat="1" applyFont="1" applyFill="1" applyBorder="1"/>
    <xf numFmtId="43" fontId="4" fillId="4" borderId="29" xfId="1" applyFont="1" applyFill="1" applyBorder="1"/>
    <xf numFmtId="0" fontId="4" fillId="4" borderId="10" xfId="0" applyFont="1" applyFill="1" applyBorder="1" applyAlignment="1">
      <alignment horizontal="center" vertical="top"/>
    </xf>
    <xf numFmtId="43" fontId="0" fillId="0" borderId="0" xfId="0" applyNumberFormat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4" borderId="35" xfId="0" applyFill="1" applyBorder="1" applyAlignment="1">
      <alignment horizontal="center"/>
    </xf>
    <xf numFmtId="0" fontId="0" fillId="4" borderId="36" xfId="0" applyFill="1" applyBorder="1"/>
    <xf numFmtId="0" fontId="0" fillId="4" borderId="36" xfId="0" applyFill="1" applyBorder="1" applyAlignment="1">
      <alignment horizontal="center"/>
    </xf>
    <xf numFmtId="0" fontId="0" fillId="4" borderId="36" xfId="0" applyFill="1" applyBorder="1" applyAlignment="1">
      <alignment wrapText="1"/>
    </xf>
    <xf numFmtId="43" fontId="14" fillId="4" borderId="36" xfId="1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right"/>
    </xf>
    <xf numFmtId="43" fontId="17" fillId="0" borderId="1" xfId="0" applyNumberFormat="1" applyFont="1" applyBorder="1"/>
    <xf numFmtId="0" fontId="3" fillId="0" borderId="4" xfId="0" applyFont="1" applyBorder="1"/>
    <xf numFmtId="0" fontId="3" fillId="4" borderId="21" xfId="0" applyFont="1" applyFill="1" applyBorder="1"/>
    <xf numFmtId="0" fontId="3" fillId="4" borderId="11" xfId="0" applyFont="1" applyFill="1" applyBorder="1"/>
    <xf numFmtId="0" fontId="3" fillId="0" borderId="6" xfId="0" applyFont="1" applyBorder="1"/>
    <xf numFmtId="0" fontId="3" fillId="4" borderId="6" xfId="0" applyFont="1" applyFill="1" applyBorder="1"/>
    <xf numFmtId="0" fontId="10" fillId="0" borderId="0" xfId="1" applyNumberFormat="1" applyFont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7" fillId="0" borderId="0" xfId="1" applyNumberFormat="1" applyFont="1" applyAlignment="1">
      <alignment horizontal="center"/>
    </xf>
    <xf numFmtId="0" fontId="0" fillId="0" borderId="0" xfId="0" applyNumberFormat="1"/>
    <xf numFmtId="0" fontId="3" fillId="4" borderId="0" xfId="0" applyFont="1" applyFill="1"/>
    <xf numFmtId="0" fontId="14" fillId="4" borderId="1" xfId="0" applyFont="1" applyFill="1" applyBorder="1" applyAlignment="1">
      <alignment horizontal="left"/>
    </xf>
    <xf numFmtId="43" fontId="14" fillId="4" borderId="1" xfId="1" applyFont="1" applyFill="1" applyBorder="1" applyAlignment="1">
      <alignment horizontal="left"/>
    </xf>
    <xf numFmtId="0" fontId="14" fillId="4" borderId="1" xfId="1" applyNumberFormat="1" applyFont="1" applyFill="1" applyBorder="1" applyAlignment="1">
      <alignment horizontal="center"/>
    </xf>
    <xf numFmtId="43" fontId="14" fillId="4" borderId="1" xfId="0" applyNumberFormat="1" applyFont="1" applyFill="1" applyBorder="1" applyAlignment="1">
      <alignment vertical="top"/>
    </xf>
    <xf numFmtId="43" fontId="14" fillId="4" borderId="1" xfId="1" applyFont="1" applyFill="1" applyBorder="1"/>
    <xf numFmtId="0" fontId="14" fillId="4" borderId="18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43" fontId="14" fillId="4" borderId="3" xfId="1" applyFont="1" applyFill="1" applyBorder="1" applyAlignment="1">
      <alignment horizontal="left"/>
    </xf>
    <xf numFmtId="0" fontId="14" fillId="4" borderId="3" xfId="1" applyNumberFormat="1" applyFont="1" applyFill="1" applyBorder="1" applyAlignment="1">
      <alignment horizontal="center"/>
    </xf>
    <xf numFmtId="43" fontId="14" fillId="4" borderId="3" xfId="0" applyNumberFormat="1" applyFont="1" applyFill="1" applyBorder="1" applyAlignment="1">
      <alignment vertical="top"/>
    </xf>
    <xf numFmtId="0" fontId="14" fillId="4" borderId="9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43" fontId="9" fillId="4" borderId="6" xfId="1" applyFont="1" applyFill="1" applyBorder="1" applyAlignment="1">
      <alignment horizontal="left"/>
    </xf>
    <xf numFmtId="43" fontId="14" fillId="4" borderId="6" xfId="1" applyFont="1" applyFill="1" applyBorder="1" applyAlignment="1">
      <alignment horizontal="left"/>
    </xf>
    <xf numFmtId="43" fontId="14" fillId="4" borderId="6" xfId="0" applyNumberFormat="1" applyFont="1" applyFill="1" applyBorder="1" applyAlignment="1">
      <alignment vertical="top"/>
    </xf>
    <xf numFmtId="43" fontId="14" fillId="4" borderId="6" xfId="1" applyFont="1" applyFill="1" applyBorder="1"/>
    <xf numFmtId="43" fontId="14" fillId="4" borderId="12" xfId="1" applyFont="1" applyFill="1" applyBorder="1"/>
    <xf numFmtId="0" fontId="4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9" fillId="4" borderId="11" xfId="0" applyFont="1" applyFill="1" applyBorder="1" applyAlignment="1">
      <alignment horizontal="left" vertical="top"/>
    </xf>
    <xf numFmtId="0" fontId="9" fillId="4" borderId="2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/>
    </xf>
    <xf numFmtId="43" fontId="9" fillId="4" borderId="21" xfId="1" applyFont="1" applyFill="1" applyBorder="1" applyAlignment="1">
      <alignment horizontal="left" vertical="top" wrapText="1"/>
    </xf>
    <xf numFmtId="0" fontId="14" fillId="4" borderId="21" xfId="1" applyNumberFormat="1" applyFont="1" applyFill="1" applyBorder="1" applyAlignment="1">
      <alignment horizontal="center" vertical="top"/>
    </xf>
    <xf numFmtId="43" fontId="14" fillId="4" borderId="21" xfId="1" applyNumberFormat="1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9" fillId="0" borderId="3" xfId="1" applyNumberFormat="1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14" fillId="0" borderId="0" xfId="0" applyFont="1"/>
    <xf numFmtId="0" fontId="14" fillId="4" borderId="0" xfId="0" applyFont="1" applyFill="1"/>
    <xf numFmtId="43" fontId="9" fillId="4" borderId="11" xfId="1" applyFont="1" applyFill="1" applyBorder="1" applyAlignment="1">
      <alignment horizontal="left" vertical="top"/>
    </xf>
    <xf numFmtId="0" fontId="14" fillId="4" borderId="11" xfId="1" applyNumberFormat="1" applyFont="1" applyFill="1" applyBorder="1" applyAlignment="1">
      <alignment horizontal="center" vertical="top"/>
    </xf>
    <xf numFmtId="43" fontId="14" fillId="4" borderId="11" xfId="1" applyNumberFormat="1" applyFont="1" applyFill="1" applyBorder="1" applyAlignment="1">
      <alignment horizontal="center" vertical="top"/>
    </xf>
    <xf numFmtId="43" fontId="14" fillId="4" borderId="11" xfId="1" applyFont="1" applyFill="1" applyBorder="1" applyAlignment="1">
      <alignment horizontal="left" vertical="top"/>
    </xf>
    <xf numFmtId="43" fontId="14" fillId="4" borderId="11" xfId="1" applyFont="1" applyFill="1" applyBorder="1" applyAlignment="1">
      <alignment vertical="top"/>
    </xf>
    <xf numFmtId="43" fontId="9" fillId="4" borderId="11" xfId="1" applyFont="1" applyFill="1" applyBorder="1" applyAlignment="1">
      <alignment vertical="top"/>
    </xf>
    <xf numFmtId="43" fontId="14" fillId="4" borderId="21" xfId="0" applyNumberFormat="1" applyFont="1" applyFill="1" applyBorder="1" applyAlignment="1">
      <alignment vertical="top"/>
    </xf>
    <xf numFmtId="43" fontId="9" fillId="4" borderId="21" xfId="1" applyFont="1" applyFill="1" applyBorder="1" applyAlignment="1">
      <alignment vertical="top"/>
    </xf>
    <xf numFmtId="43" fontId="14" fillId="4" borderId="0" xfId="1" applyFont="1" applyFill="1"/>
    <xf numFmtId="43" fontId="9" fillId="4" borderId="11" xfId="1" applyFont="1" applyFill="1" applyBorder="1" applyAlignment="1">
      <alignment horizontal="left"/>
    </xf>
    <xf numFmtId="43" fontId="14" fillId="4" borderId="11" xfId="1" applyFont="1" applyFill="1" applyBorder="1" applyAlignment="1">
      <alignment horizontal="left"/>
    </xf>
    <xf numFmtId="43" fontId="14" fillId="4" borderId="11" xfId="0" applyNumberFormat="1" applyFont="1" applyFill="1" applyBorder="1" applyAlignment="1">
      <alignment vertical="top"/>
    </xf>
    <xf numFmtId="43" fontId="14" fillId="4" borderId="11" xfId="1" applyFont="1" applyFill="1" applyBorder="1"/>
    <xf numFmtId="43" fontId="14" fillId="4" borderId="11" xfId="1" applyFont="1" applyFill="1" applyBorder="1" applyAlignment="1">
      <alignment horizontal="center"/>
    </xf>
    <xf numFmtId="43" fontId="14" fillId="4" borderId="1" xfId="1" applyFont="1" applyFill="1" applyBorder="1" applyAlignment="1">
      <alignment horizontal="center"/>
    </xf>
    <xf numFmtId="43" fontId="14" fillId="4" borderId="3" xfId="1" applyFont="1" applyFill="1" applyBorder="1" applyAlignment="1">
      <alignment horizontal="center"/>
    </xf>
    <xf numFmtId="0" fontId="9" fillId="4" borderId="11" xfId="0" applyFont="1" applyFill="1" applyBorder="1" applyAlignment="1">
      <alignment horizontal="left" vertical="top" wrapText="1"/>
    </xf>
    <xf numFmtId="43" fontId="9" fillId="4" borderId="11" xfId="1" applyFont="1" applyFill="1" applyBorder="1" applyAlignment="1">
      <alignment horizontal="left" vertical="top" wrapText="1"/>
    </xf>
    <xf numFmtId="43" fontId="14" fillId="4" borderId="6" xfId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43" fontId="14" fillId="4" borderId="1" xfId="0" applyNumberFormat="1" applyFont="1" applyFill="1" applyBorder="1"/>
    <xf numFmtId="0" fontId="0" fillId="3" borderId="4" xfId="0" applyFont="1" applyFill="1" applyBorder="1" applyAlignment="1">
      <alignment horizontal="center"/>
    </xf>
    <xf numFmtId="43" fontId="4" fillId="3" borderId="4" xfId="1" applyFont="1" applyFill="1" applyBorder="1" applyAlignment="1">
      <alignment horizontal="left"/>
    </xf>
    <xf numFmtId="43" fontId="0" fillId="3" borderId="4" xfId="1" applyNumberFormat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4" xfId="0" applyNumberFormat="1" applyFont="1" applyFill="1" applyBorder="1" applyAlignment="1">
      <alignment vertical="top"/>
    </xf>
    <xf numFmtId="0" fontId="9" fillId="2" borderId="6" xfId="0" applyFont="1" applyFill="1" applyBorder="1" applyAlignment="1">
      <alignment horizontal="left" vertical="top"/>
    </xf>
    <xf numFmtId="43" fontId="9" fillId="2" borderId="6" xfId="1" applyFont="1" applyFill="1" applyBorder="1" applyAlignment="1">
      <alignment horizontal="left" vertical="top"/>
    </xf>
    <xf numFmtId="0" fontId="14" fillId="2" borderId="6" xfId="1" applyNumberFormat="1" applyFont="1" applyFill="1" applyBorder="1" applyAlignment="1">
      <alignment horizontal="center" vertical="top"/>
    </xf>
    <xf numFmtId="43" fontId="14" fillId="2" borderId="6" xfId="1" applyFont="1" applyFill="1" applyBorder="1" applyAlignment="1">
      <alignment horizontal="left" vertical="top"/>
    </xf>
    <xf numFmtId="43" fontId="14" fillId="2" borderId="6" xfId="1" applyFont="1" applyFill="1" applyBorder="1" applyAlignment="1">
      <alignment vertical="top"/>
    </xf>
    <xf numFmtId="0" fontId="14" fillId="2" borderId="1" xfId="0" applyFont="1" applyFill="1" applyBorder="1" applyAlignment="1">
      <alignment horizontal="left" vertical="top"/>
    </xf>
    <xf numFmtId="43" fontId="14" fillId="2" borderId="1" xfId="1" applyFont="1" applyFill="1" applyBorder="1" applyAlignment="1">
      <alignment horizontal="left" vertical="top"/>
    </xf>
    <xf numFmtId="0" fontId="14" fillId="2" borderId="1" xfId="1" applyNumberFormat="1" applyFont="1" applyFill="1" applyBorder="1" applyAlignment="1">
      <alignment horizontal="center" vertical="top"/>
    </xf>
    <xf numFmtId="43" fontId="14" fillId="2" borderId="1" xfId="1" applyFont="1" applyFill="1" applyBorder="1" applyAlignment="1">
      <alignment horizontal="center" vertical="top"/>
    </xf>
    <xf numFmtId="43" fontId="14" fillId="2" borderId="1" xfId="1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43" fontId="9" fillId="2" borderId="1" xfId="1" applyNumberFormat="1" applyFont="1" applyFill="1" applyBorder="1" applyAlignment="1">
      <alignment horizontal="center" vertical="top"/>
    </xf>
    <xf numFmtId="43" fontId="14" fillId="2" borderId="1" xfId="0" applyNumberFormat="1" applyFont="1" applyFill="1" applyBorder="1" applyAlignment="1">
      <alignment vertical="top"/>
    </xf>
    <xf numFmtId="0" fontId="9" fillId="2" borderId="11" xfId="0" applyFont="1" applyFill="1" applyBorder="1" applyAlignment="1">
      <alignment horizontal="left" vertical="top"/>
    </xf>
    <xf numFmtId="43" fontId="9" fillId="2" borderId="11" xfId="1" applyFont="1" applyFill="1" applyBorder="1" applyAlignment="1">
      <alignment horizontal="left" vertical="top"/>
    </xf>
    <xf numFmtId="0" fontId="14" fillId="2" borderId="11" xfId="1" applyNumberFormat="1" applyFont="1" applyFill="1" applyBorder="1" applyAlignment="1">
      <alignment horizontal="center" vertical="top"/>
    </xf>
    <xf numFmtId="43" fontId="14" fillId="2" borderId="11" xfId="1" applyFont="1" applyFill="1" applyBorder="1" applyAlignment="1">
      <alignment horizontal="left" vertical="top"/>
    </xf>
    <xf numFmtId="43" fontId="14" fillId="2" borderId="11" xfId="1" applyFont="1" applyFill="1" applyBorder="1" applyAlignment="1">
      <alignment vertical="top"/>
    </xf>
    <xf numFmtId="43" fontId="9" fillId="2" borderId="11" xfId="1" applyFont="1" applyFill="1" applyBorder="1" applyAlignment="1">
      <alignment vertical="top"/>
    </xf>
    <xf numFmtId="43" fontId="14" fillId="2" borderId="11" xfId="1" applyNumberFormat="1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 wrapText="1"/>
    </xf>
    <xf numFmtId="43" fontId="9" fillId="2" borderId="6" xfId="1" applyFont="1" applyFill="1" applyBorder="1" applyAlignment="1">
      <alignment horizontal="left" vertical="top" wrapText="1"/>
    </xf>
    <xf numFmtId="43" fontId="14" fillId="2" borderId="6" xfId="0" applyNumberFormat="1" applyFont="1" applyFill="1" applyBorder="1" applyAlignment="1">
      <alignment vertical="top"/>
    </xf>
    <xf numFmtId="43" fontId="9" fillId="2" borderId="6" xfId="0" applyNumberFormat="1" applyFont="1" applyFill="1" applyBorder="1" applyAlignment="1">
      <alignment vertical="top"/>
    </xf>
    <xf numFmtId="43" fontId="9" fillId="2" borderId="36" xfId="1" applyFont="1" applyFill="1" applyBorder="1" applyAlignment="1">
      <alignment horizontal="left" vertical="top" wrapText="1"/>
    </xf>
    <xf numFmtId="0" fontId="14" fillId="2" borderId="36" xfId="1" applyNumberFormat="1" applyFont="1" applyFill="1" applyBorder="1" applyAlignment="1">
      <alignment horizontal="center" vertical="top"/>
    </xf>
    <xf numFmtId="43" fontId="14" fillId="2" borderId="36" xfId="1" applyNumberFormat="1" applyFont="1" applyFill="1" applyBorder="1" applyAlignment="1">
      <alignment horizontal="center" vertical="top"/>
    </xf>
    <xf numFmtId="43" fontId="14" fillId="2" borderId="36" xfId="1" applyFont="1" applyFill="1" applyBorder="1" applyAlignment="1">
      <alignment horizontal="left" vertical="top"/>
    </xf>
    <xf numFmtId="43" fontId="14" fillId="2" borderId="36" xfId="0" applyNumberFormat="1" applyFont="1" applyFill="1" applyBorder="1" applyAlignment="1">
      <alignment vertical="top"/>
    </xf>
    <xf numFmtId="43" fontId="9" fillId="2" borderId="36" xfId="0" applyNumberFormat="1" applyFont="1" applyFill="1" applyBorder="1" applyAlignment="1">
      <alignment vertical="top"/>
    </xf>
    <xf numFmtId="0" fontId="14" fillId="2" borderId="9" xfId="0" applyFont="1" applyFill="1" applyBorder="1" applyAlignment="1">
      <alignment horizontal="left" vertical="top" wrapText="1"/>
    </xf>
    <xf numFmtId="43" fontId="14" fillId="2" borderId="9" xfId="1" applyFont="1" applyFill="1" applyBorder="1" applyAlignment="1">
      <alignment horizontal="left" vertical="top" wrapText="1"/>
    </xf>
    <xf numFmtId="0" fontId="14" fillId="2" borderId="9" xfId="1" applyNumberFormat="1" applyFont="1" applyFill="1" applyBorder="1" applyAlignment="1">
      <alignment horizontal="center" vertical="top"/>
    </xf>
    <xf numFmtId="43" fontId="14" fillId="2" borderId="9" xfId="1" applyNumberFormat="1" applyFont="1" applyFill="1" applyBorder="1" applyAlignment="1">
      <alignment horizontal="center" vertical="top"/>
    </xf>
    <xf numFmtId="43" fontId="14" fillId="2" borderId="9" xfId="1" applyFont="1" applyFill="1" applyBorder="1" applyAlignment="1">
      <alignment horizontal="left" vertical="top"/>
    </xf>
    <xf numFmtId="43" fontId="14" fillId="2" borderId="9" xfId="0" applyNumberFormat="1" applyFont="1" applyFill="1" applyBorder="1" applyAlignment="1">
      <alignment vertical="top"/>
    </xf>
    <xf numFmtId="43" fontId="9" fillId="2" borderId="9" xfId="0" applyNumberFormat="1" applyFont="1" applyFill="1" applyBorder="1" applyAlignment="1">
      <alignment vertical="top"/>
    </xf>
    <xf numFmtId="0" fontId="9" fillId="2" borderId="25" xfId="0" applyFont="1" applyFill="1" applyBorder="1" applyAlignment="1">
      <alignment horizontal="left" vertical="top" wrapText="1"/>
    </xf>
    <xf numFmtId="43" fontId="14" fillId="2" borderId="25" xfId="1" applyFont="1" applyFill="1" applyBorder="1" applyAlignment="1">
      <alignment horizontal="left" vertical="top" wrapText="1"/>
    </xf>
    <xf numFmtId="0" fontId="14" fillId="2" borderId="25" xfId="1" applyNumberFormat="1" applyFont="1" applyFill="1" applyBorder="1" applyAlignment="1">
      <alignment horizontal="center" vertical="top"/>
    </xf>
    <xf numFmtId="43" fontId="9" fillId="2" borderId="25" xfId="1" applyNumberFormat="1" applyFont="1" applyFill="1" applyBorder="1" applyAlignment="1">
      <alignment horizontal="center" vertical="top"/>
    </xf>
    <xf numFmtId="43" fontId="14" fillId="2" borderId="25" xfId="0" applyNumberFormat="1" applyFont="1" applyFill="1" applyBorder="1" applyAlignment="1">
      <alignment vertical="top"/>
    </xf>
    <xf numFmtId="43" fontId="9" fillId="2" borderId="25" xfId="0" applyNumberFormat="1" applyFont="1" applyFill="1" applyBorder="1" applyAlignment="1">
      <alignment vertical="top"/>
    </xf>
    <xf numFmtId="0" fontId="9" fillId="2" borderId="11" xfId="0" applyFont="1" applyFill="1" applyBorder="1" applyAlignment="1">
      <alignment horizontal="left"/>
    </xf>
    <xf numFmtId="43" fontId="9" fillId="2" borderId="11" xfId="1" applyFont="1" applyFill="1" applyBorder="1" applyAlignment="1">
      <alignment horizontal="left"/>
    </xf>
    <xf numFmtId="43" fontId="14" fillId="2" borderId="11" xfId="1" applyFont="1" applyFill="1" applyBorder="1" applyAlignment="1">
      <alignment horizontal="center"/>
    </xf>
    <xf numFmtId="43" fontId="14" fillId="2" borderId="11" xfId="0" applyNumberFormat="1" applyFont="1" applyFill="1" applyBorder="1" applyAlignment="1">
      <alignment vertical="top"/>
    </xf>
    <xf numFmtId="43" fontId="14" fillId="2" borderId="11" xfId="1" applyFont="1" applyFill="1" applyBorder="1"/>
    <xf numFmtId="0" fontId="9" fillId="2" borderId="21" xfId="0" applyFont="1" applyFill="1" applyBorder="1" applyAlignment="1">
      <alignment horizontal="left"/>
    </xf>
    <xf numFmtId="43" fontId="9" fillId="2" borderId="21" xfId="1" applyFont="1" applyFill="1" applyBorder="1" applyAlignment="1">
      <alignment horizontal="left"/>
    </xf>
    <xf numFmtId="0" fontId="14" fillId="2" borderId="21" xfId="1" applyNumberFormat="1" applyFont="1" applyFill="1" applyBorder="1" applyAlignment="1">
      <alignment horizontal="center"/>
    </xf>
    <xf numFmtId="43" fontId="14" fillId="2" borderId="21" xfId="0" applyNumberFormat="1" applyFont="1" applyFill="1" applyBorder="1" applyAlignment="1">
      <alignment vertical="top"/>
    </xf>
    <xf numFmtId="43" fontId="14" fillId="2" borderId="21" xfId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3" fontId="0" fillId="2" borderId="1" xfId="1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3" fontId="0" fillId="2" borderId="1" xfId="1" applyFont="1" applyFill="1" applyBorder="1" applyAlignment="1">
      <alignment horizontal="left"/>
    </xf>
    <xf numFmtId="43" fontId="4" fillId="2" borderId="1" xfId="0" applyNumberFormat="1" applyFont="1" applyFill="1" applyBorder="1"/>
    <xf numFmtId="43" fontId="4" fillId="2" borderId="14" xfId="0" applyNumberFormat="1" applyFont="1" applyFill="1" applyBorder="1"/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2" borderId="3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26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right"/>
    </xf>
    <xf numFmtId="43" fontId="9" fillId="2" borderId="1" xfId="1" applyFont="1" applyFill="1" applyBorder="1" applyAlignment="1">
      <alignment horizontal="left" vertical="top"/>
    </xf>
    <xf numFmtId="43" fontId="14" fillId="4" borderId="11" xfId="1" applyFont="1" applyFill="1" applyBorder="1" applyAlignment="1">
      <alignment horizontal="center" vertical="top"/>
    </xf>
    <xf numFmtId="43" fontId="14" fillId="2" borderId="11" xfId="1" applyFont="1" applyFill="1" applyBorder="1" applyAlignment="1">
      <alignment horizontal="center" vertical="top"/>
    </xf>
    <xf numFmtId="43" fontId="9" fillId="4" borderId="21" xfId="1" applyFont="1" applyFill="1" applyBorder="1" applyAlignment="1">
      <alignment horizontal="left" vertical="top"/>
    </xf>
    <xf numFmtId="43" fontId="9" fillId="2" borderId="25" xfId="1" applyFont="1" applyFill="1" applyBorder="1" applyAlignment="1">
      <alignment horizontal="left" vertical="top"/>
    </xf>
    <xf numFmtId="43" fontId="14" fillId="2" borderId="6" xfId="1" applyFont="1" applyFill="1" applyBorder="1" applyAlignment="1">
      <alignment horizontal="center" vertical="top"/>
    </xf>
    <xf numFmtId="43" fontId="14" fillId="2" borderId="21" xfId="1" applyFont="1" applyFill="1" applyBorder="1" applyAlignment="1">
      <alignment horizontal="center"/>
    </xf>
    <xf numFmtId="43" fontId="9" fillId="4" borderId="1" xfId="1" applyFont="1" applyFill="1" applyBorder="1" applyAlignment="1">
      <alignment horizontal="left"/>
    </xf>
    <xf numFmtId="43" fontId="14" fillId="4" borderId="1" xfId="0" applyNumberFormat="1" applyFont="1" applyFill="1" applyBorder="1" applyAlignment="1"/>
    <xf numFmtId="43" fontId="4" fillId="3" borderId="17" xfId="1" applyFont="1" applyFill="1" applyBorder="1"/>
    <xf numFmtId="43" fontId="9" fillId="4" borderId="31" xfId="1" applyFont="1" applyFill="1" applyBorder="1"/>
    <xf numFmtId="0" fontId="9" fillId="4" borderId="31" xfId="0" applyFont="1" applyFill="1" applyBorder="1"/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43" fontId="14" fillId="0" borderId="9" xfId="1" applyFont="1" applyBorder="1"/>
    <xf numFmtId="43" fontId="9" fillId="0" borderId="32" xfId="1" applyFont="1" applyFill="1" applyBorder="1"/>
    <xf numFmtId="0" fontId="9" fillId="0" borderId="32" xfId="0" applyFont="1" applyFill="1" applyBorder="1"/>
    <xf numFmtId="0" fontId="14" fillId="0" borderId="8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/>
    </xf>
    <xf numFmtId="43" fontId="14" fillId="0" borderId="9" xfId="1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43" fontId="4" fillId="0" borderId="33" xfId="0" applyNumberFormat="1" applyFont="1" applyFill="1" applyBorder="1"/>
    <xf numFmtId="0" fontId="0" fillId="0" borderId="4" xfId="0" applyBorder="1" applyAlignment="1">
      <alignment horizontal="left"/>
    </xf>
    <xf numFmtId="0" fontId="4" fillId="4" borderId="37" xfId="0" applyFont="1" applyFill="1" applyBorder="1" applyAlignment="1">
      <alignment horizontal="center"/>
    </xf>
    <xf numFmtId="43" fontId="0" fillId="4" borderId="23" xfId="1" applyFont="1" applyFill="1" applyBorder="1"/>
    <xf numFmtId="43" fontId="4" fillId="4" borderId="28" xfId="1" applyFont="1" applyFill="1" applyBorder="1"/>
    <xf numFmtId="0" fontId="0" fillId="0" borderId="0" xfId="0" applyFont="1" applyFill="1" applyBorder="1"/>
    <xf numFmtId="0" fontId="0" fillId="4" borderId="0" xfId="0" applyFont="1" applyFill="1"/>
    <xf numFmtId="0" fontId="18" fillId="4" borderId="1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0" fontId="4" fillId="4" borderId="20" xfId="0" applyFont="1" applyFill="1" applyBorder="1" applyAlignment="1">
      <alignment horizontal="left"/>
    </xf>
    <xf numFmtId="43" fontId="18" fillId="0" borderId="17" xfId="0" applyNumberFormat="1" applyFont="1" applyBorder="1"/>
    <xf numFmtId="0" fontId="19" fillId="4" borderId="11" xfId="0" applyFont="1" applyFill="1" applyBorder="1" applyAlignment="1">
      <alignment horizontal="left" vertical="top"/>
    </xf>
    <xf numFmtId="0" fontId="4" fillId="0" borderId="11" xfId="0" applyFont="1" applyBorder="1"/>
    <xf numFmtId="0" fontId="4" fillId="0" borderId="10" xfId="0" applyFont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4" xfId="0" applyFill="1" applyBorder="1" applyAlignment="1">
      <alignment wrapText="1"/>
    </xf>
    <xf numFmtId="0" fontId="0" fillId="4" borderId="4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33" xfId="1" applyFont="1" applyFill="1" applyBorder="1"/>
    <xf numFmtId="0" fontId="0" fillId="4" borderId="33" xfId="0" applyFont="1" applyFill="1" applyBorder="1"/>
    <xf numFmtId="0" fontId="0" fillId="4" borderId="4" xfId="0" applyFill="1" applyBorder="1" applyAlignment="1">
      <alignment horizontal="left"/>
    </xf>
    <xf numFmtId="0" fontId="14" fillId="0" borderId="3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43" fontId="0" fillId="0" borderId="0" xfId="1" applyFont="1" applyFill="1" applyBorder="1"/>
    <xf numFmtId="164" fontId="0" fillId="0" borderId="0" xfId="0" applyNumberFormat="1"/>
    <xf numFmtId="164" fontId="4" fillId="0" borderId="0" xfId="0" applyNumberFormat="1" applyFont="1" applyFill="1" applyBorder="1"/>
    <xf numFmtId="43" fontId="18" fillId="4" borderId="23" xfId="0" applyNumberFormat="1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1" fillId="4" borderId="21" xfId="0" applyFont="1" applyFill="1" applyBorder="1" applyAlignment="1">
      <alignment horizontal="center"/>
    </xf>
    <xf numFmtId="0" fontId="21" fillId="4" borderId="21" xfId="0" applyFont="1" applyFill="1" applyBorder="1"/>
    <xf numFmtId="0" fontId="21" fillId="4" borderId="21" xfId="0" applyFont="1" applyFill="1" applyBorder="1" applyAlignment="1">
      <alignment wrapText="1"/>
    </xf>
    <xf numFmtId="43" fontId="21" fillId="4" borderId="21" xfId="1" applyFont="1" applyFill="1" applyBorder="1"/>
    <xf numFmtId="43" fontId="21" fillId="4" borderId="23" xfId="1" applyFont="1" applyFill="1" applyBorder="1"/>
    <xf numFmtId="43" fontId="21" fillId="4" borderId="28" xfId="1" applyFont="1" applyFill="1" applyBorder="1"/>
    <xf numFmtId="43" fontId="21" fillId="4" borderId="30" xfId="0" applyNumberFormat="1" applyFont="1" applyFill="1" applyBorder="1"/>
    <xf numFmtId="0" fontId="21" fillId="0" borderId="0" xfId="0" applyFont="1" applyFill="1" applyBorder="1"/>
    <xf numFmtId="0" fontId="21" fillId="4" borderId="0" xfId="0" applyFont="1" applyFill="1"/>
    <xf numFmtId="0" fontId="21" fillId="4" borderId="35" xfId="0" applyFont="1" applyFill="1" applyBorder="1" applyAlignment="1">
      <alignment horizontal="center"/>
    </xf>
    <xf numFmtId="0" fontId="21" fillId="4" borderId="36" xfId="0" applyFont="1" applyFill="1" applyBorder="1" applyAlignment="1">
      <alignment horizontal="left"/>
    </xf>
    <xf numFmtId="0" fontId="21" fillId="4" borderId="36" xfId="0" applyFont="1" applyFill="1" applyBorder="1" applyAlignment="1">
      <alignment horizontal="center"/>
    </xf>
    <xf numFmtId="0" fontId="21" fillId="0" borderId="36" xfId="0" applyFont="1" applyFill="1" applyBorder="1" applyAlignment="1">
      <alignment vertical="top"/>
    </xf>
    <xf numFmtId="0" fontId="21" fillId="4" borderId="36" xfId="0" applyFont="1" applyFill="1" applyBorder="1" applyAlignment="1">
      <alignment wrapText="1"/>
    </xf>
    <xf numFmtId="43" fontId="21" fillId="4" borderId="36" xfId="1" applyFont="1" applyFill="1" applyBorder="1"/>
    <xf numFmtId="43" fontId="22" fillId="4" borderId="33" xfId="1" applyFont="1" applyFill="1" applyBorder="1"/>
    <xf numFmtId="0" fontId="22" fillId="4" borderId="33" xfId="0" applyFont="1" applyFill="1" applyBorder="1"/>
    <xf numFmtId="164" fontId="21" fillId="0" borderId="0" xfId="0" applyNumberFormat="1" applyFont="1" applyFill="1" applyBorder="1"/>
    <xf numFmtId="0" fontId="18" fillId="0" borderId="9" xfId="0" applyFont="1" applyBorder="1" applyAlignment="1">
      <alignment wrapText="1"/>
    </xf>
    <xf numFmtId="43" fontId="20" fillId="0" borderId="13" xfId="0" applyNumberFormat="1" applyFont="1" applyBorder="1"/>
    <xf numFmtId="43" fontId="18" fillId="4" borderId="14" xfId="1" applyFont="1" applyFill="1" applyBorder="1"/>
    <xf numFmtId="43" fontId="18" fillId="4" borderId="17" xfId="1" applyFont="1" applyFill="1" applyBorder="1"/>
    <xf numFmtId="43" fontId="20" fillId="0" borderId="17" xfId="0" applyNumberFormat="1" applyFont="1" applyBorder="1"/>
    <xf numFmtId="43" fontId="18" fillId="4" borderId="38" xfId="1" applyFont="1" applyFill="1" applyBorder="1"/>
    <xf numFmtId="43" fontId="20" fillId="4" borderId="23" xfId="1" applyFont="1" applyFill="1" applyBorder="1"/>
    <xf numFmtId="43" fontId="18" fillId="0" borderId="15" xfId="1" applyFont="1" applyBorder="1"/>
    <xf numFmtId="43" fontId="20" fillId="4" borderId="16" xfId="0" applyNumberFormat="1" applyFont="1" applyFill="1" applyBorder="1"/>
    <xf numFmtId="43" fontId="20" fillId="4" borderId="23" xfId="0" applyNumberFormat="1" applyFont="1" applyFill="1" applyBorder="1"/>
    <xf numFmtId="43" fontId="18" fillId="0" borderId="14" xfId="1" applyFont="1" applyBorder="1"/>
    <xf numFmtId="43" fontId="20" fillId="4" borderId="13" xfId="0" applyNumberFormat="1" applyFont="1" applyFill="1" applyBorder="1"/>
    <xf numFmtId="43" fontId="18" fillId="0" borderId="15" xfId="1" applyFont="1" applyFill="1" applyBorder="1" applyAlignment="1">
      <alignment vertical="top"/>
    </xf>
    <xf numFmtId="43" fontId="18" fillId="4" borderId="16" xfId="1" applyFont="1" applyFill="1" applyBorder="1" applyAlignment="1">
      <alignment vertical="top"/>
    </xf>
    <xf numFmtId="43" fontId="18" fillId="0" borderId="16" xfId="1" applyFont="1" applyBorder="1"/>
    <xf numFmtId="43" fontId="23" fillId="0" borderId="30" xfId="1" applyFont="1" applyFill="1" applyBorder="1"/>
    <xf numFmtId="43" fontId="4" fillId="0" borderId="0" xfId="1" applyFont="1" applyFill="1" applyBorder="1"/>
    <xf numFmtId="0" fontId="21" fillId="4" borderId="39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</cellXfs>
  <cellStyles count="9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zoomScale="125" zoomScaleNormal="125" zoomScalePageLayoutView="125" workbookViewId="0">
      <selection sqref="A1:H36"/>
    </sheetView>
  </sheetViews>
  <sheetFormatPr defaultColWidth="11" defaultRowHeight="15.5" x14ac:dyDescent="0.35"/>
  <cols>
    <col min="1" max="1" width="5.5" style="3" customWidth="1"/>
    <col min="2" max="2" width="43.5" style="2" customWidth="1"/>
    <col min="3" max="3" width="20.5" style="2" customWidth="1"/>
    <col min="4" max="4" width="16.5" style="7" customWidth="1"/>
    <col min="5" max="5" width="18" style="5" bestFit="1" customWidth="1"/>
    <col min="6" max="6" width="20" style="4" customWidth="1"/>
    <col min="7" max="7" width="18.33203125" customWidth="1"/>
    <col min="8" max="8" width="15.08203125" bestFit="1" customWidth="1"/>
    <col min="9" max="9" width="17.58203125" customWidth="1"/>
    <col min="10" max="10" width="14.58203125" customWidth="1"/>
    <col min="11" max="11" width="16.08203125" customWidth="1"/>
  </cols>
  <sheetData>
    <row r="1" spans="1:9" x14ac:dyDescent="0.35">
      <c r="A1" s="380" t="s">
        <v>80</v>
      </c>
      <c r="B1" s="380"/>
      <c r="C1" s="380"/>
      <c r="D1" s="380"/>
      <c r="E1" s="380"/>
      <c r="F1" s="380"/>
      <c r="G1" s="380"/>
      <c r="H1" s="380"/>
    </row>
    <row r="2" spans="1:9" ht="16" thickBot="1" x14ac:dyDescent="0.4">
      <c r="A2" s="183" t="s">
        <v>0</v>
      </c>
      <c r="B2" s="183" t="s">
        <v>1</v>
      </c>
      <c r="C2" s="183" t="s">
        <v>102</v>
      </c>
      <c r="D2" s="184" t="s">
        <v>3</v>
      </c>
      <c r="E2" s="185" t="s">
        <v>6</v>
      </c>
      <c r="F2" s="185" t="s">
        <v>7</v>
      </c>
      <c r="G2" s="183" t="s">
        <v>15</v>
      </c>
      <c r="H2" s="183" t="s">
        <v>101</v>
      </c>
      <c r="I2" s="186"/>
    </row>
    <row r="3" spans="1:9" x14ac:dyDescent="0.35">
      <c r="A3" s="275">
        <v>1</v>
      </c>
      <c r="B3" s="215" t="s">
        <v>2</v>
      </c>
      <c r="C3" s="216">
        <v>25234649</v>
      </c>
      <c r="D3" s="217"/>
      <c r="E3" s="217"/>
      <c r="F3" s="218"/>
      <c r="G3" s="219"/>
      <c r="H3" s="219">
        <v>0</v>
      </c>
      <c r="I3" s="186"/>
    </row>
    <row r="4" spans="1:9" s="54" customFormat="1" x14ac:dyDescent="0.35">
      <c r="A4" s="276"/>
      <c r="B4" s="220" t="s">
        <v>99</v>
      </c>
      <c r="C4" s="221">
        <v>0</v>
      </c>
      <c r="D4" s="222">
        <v>2</v>
      </c>
      <c r="E4" s="223">
        <v>11760000</v>
      </c>
      <c r="F4" s="221">
        <f>E4*D4</f>
        <v>23520000</v>
      </c>
      <c r="G4" s="224"/>
      <c r="H4" s="224">
        <v>0</v>
      </c>
      <c r="I4" s="187"/>
    </row>
    <row r="5" spans="1:9" x14ac:dyDescent="0.35">
      <c r="A5" s="276"/>
      <c r="B5" s="220" t="s">
        <v>13</v>
      </c>
      <c r="C5" s="221">
        <v>0</v>
      </c>
      <c r="D5" s="222">
        <v>2</v>
      </c>
      <c r="E5" s="223">
        <v>70000</v>
      </c>
      <c r="F5" s="221">
        <f>E5*D5</f>
        <v>140000</v>
      </c>
      <c r="G5" s="224"/>
      <c r="H5" s="224">
        <v>0</v>
      </c>
      <c r="I5" s="186"/>
    </row>
    <row r="6" spans="1:9" s="54" customFormat="1" ht="16" thickBot="1" x14ac:dyDescent="0.4">
      <c r="A6" s="276"/>
      <c r="B6" s="220" t="s">
        <v>14</v>
      </c>
      <c r="C6" s="221">
        <v>0</v>
      </c>
      <c r="D6" s="222">
        <v>2</v>
      </c>
      <c r="E6" s="223">
        <v>472342.5</v>
      </c>
      <c r="F6" s="221">
        <f>E6*D6</f>
        <v>944685</v>
      </c>
      <c r="G6" s="224"/>
      <c r="H6" s="224">
        <v>0</v>
      </c>
      <c r="I6" s="187"/>
    </row>
    <row r="7" spans="1:9" ht="16" thickBot="1" x14ac:dyDescent="0.4">
      <c r="A7" s="276"/>
      <c r="B7" s="225" t="s">
        <v>91</v>
      </c>
      <c r="C7" s="221">
        <v>0</v>
      </c>
      <c r="D7" s="222">
        <v>1</v>
      </c>
      <c r="E7" s="226">
        <v>0</v>
      </c>
      <c r="F7" s="290">
        <f>SUM(F4:F6)</f>
        <v>24604685</v>
      </c>
      <c r="G7" s="227">
        <f>F7</f>
        <v>24604685</v>
      </c>
      <c r="H7" s="224">
        <f>C3-G7</f>
        <v>629964</v>
      </c>
      <c r="I7" s="186"/>
    </row>
    <row r="8" spans="1:9" s="157" customFormat="1" ht="16" thickBot="1" x14ac:dyDescent="0.4">
      <c r="A8" s="277">
        <v>2</v>
      </c>
      <c r="B8" s="177" t="s">
        <v>4</v>
      </c>
      <c r="C8" s="188">
        <v>45000000</v>
      </c>
      <c r="D8" s="291">
        <v>0</v>
      </c>
      <c r="E8" s="190">
        <v>0</v>
      </c>
      <c r="F8" s="191"/>
      <c r="G8" s="192"/>
      <c r="H8" s="193">
        <v>0</v>
      </c>
      <c r="I8" s="187"/>
    </row>
    <row r="9" spans="1:9" s="157" customFormat="1" ht="16" thickBot="1" x14ac:dyDescent="0.4">
      <c r="A9" s="277"/>
      <c r="B9" s="177" t="s">
        <v>92</v>
      </c>
      <c r="C9" s="188">
        <v>0</v>
      </c>
      <c r="D9" s="189"/>
      <c r="E9" s="190">
        <f>C8</f>
        <v>45000000</v>
      </c>
      <c r="F9" s="188">
        <f>E9</f>
        <v>45000000</v>
      </c>
      <c r="G9" s="192">
        <f>F9</f>
        <v>45000000</v>
      </c>
      <c r="H9" s="193">
        <f>C8-G9</f>
        <v>0</v>
      </c>
      <c r="I9" s="187"/>
    </row>
    <row r="10" spans="1:9" s="157" customFormat="1" ht="16" thickBot="1" x14ac:dyDescent="0.4">
      <c r="A10" s="278">
        <v>3</v>
      </c>
      <c r="B10" s="228" t="s">
        <v>5</v>
      </c>
      <c r="C10" s="229">
        <v>25000000</v>
      </c>
      <c r="D10" s="292">
        <v>0</v>
      </c>
      <c r="E10" s="230"/>
      <c r="F10" s="231"/>
      <c r="G10" s="232"/>
      <c r="H10" s="233"/>
      <c r="I10" s="187"/>
    </row>
    <row r="11" spans="1:9" s="157" customFormat="1" ht="16" thickBot="1" x14ac:dyDescent="0.4">
      <c r="A11" s="278"/>
      <c r="B11" s="228" t="s">
        <v>93</v>
      </c>
      <c r="C11" s="229">
        <v>0</v>
      </c>
      <c r="D11" s="230"/>
      <c r="E11" s="234">
        <f>C10</f>
        <v>25000000</v>
      </c>
      <c r="F11" s="229">
        <f>E11</f>
        <v>25000000</v>
      </c>
      <c r="G11" s="232">
        <f>F11</f>
        <v>25000000</v>
      </c>
      <c r="H11" s="233">
        <f>C10-G11</f>
        <v>0</v>
      </c>
      <c r="I11" s="187"/>
    </row>
    <row r="12" spans="1:9" s="157" customFormat="1" ht="16" thickBot="1" x14ac:dyDescent="0.4">
      <c r="A12" s="277">
        <v>4</v>
      </c>
      <c r="B12" s="204" t="s">
        <v>12</v>
      </c>
      <c r="C12" s="205">
        <v>15000000</v>
      </c>
      <c r="D12" s="291">
        <v>0</v>
      </c>
      <c r="E12" s="189"/>
      <c r="F12" s="191"/>
      <c r="G12" s="199"/>
      <c r="H12" s="193"/>
      <c r="I12" s="187"/>
    </row>
    <row r="13" spans="1:9" s="157" customFormat="1" ht="16" thickBot="1" x14ac:dyDescent="0.4">
      <c r="A13" s="279"/>
      <c r="B13" s="178" t="s">
        <v>94</v>
      </c>
      <c r="C13" s="180">
        <v>0</v>
      </c>
      <c r="D13" s="181"/>
      <c r="E13" s="182">
        <f>C12</f>
        <v>15000000</v>
      </c>
      <c r="F13" s="293">
        <f>E13</f>
        <v>15000000</v>
      </c>
      <c r="G13" s="194">
        <f>F13</f>
        <v>15000000</v>
      </c>
      <c r="H13" s="195">
        <f>C12-G13</f>
        <v>0</v>
      </c>
      <c r="I13" s="187"/>
    </row>
    <row r="14" spans="1:9" s="54" customFormat="1" x14ac:dyDescent="0.35">
      <c r="A14" s="275">
        <v>5</v>
      </c>
      <c r="B14" s="235" t="s">
        <v>8</v>
      </c>
      <c r="C14" s="236">
        <v>60351498</v>
      </c>
      <c r="D14" s="295">
        <v>0</v>
      </c>
      <c r="E14" s="217"/>
      <c r="F14" s="218"/>
      <c r="G14" s="237"/>
      <c r="H14" s="238"/>
      <c r="I14" s="187"/>
    </row>
    <row r="15" spans="1:9" s="54" customFormat="1" x14ac:dyDescent="0.35">
      <c r="A15" s="280"/>
      <c r="B15" s="288" t="s">
        <v>87</v>
      </c>
      <c r="C15" s="239">
        <v>35351498</v>
      </c>
      <c r="D15" s="240">
        <v>1</v>
      </c>
      <c r="E15" s="241">
        <f>C15</f>
        <v>35351498</v>
      </c>
      <c r="F15" s="242">
        <f>E15*D15</f>
        <v>35351498</v>
      </c>
      <c r="G15" s="243"/>
      <c r="H15" s="244"/>
      <c r="I15" s="196">
        <v>35351498</v>
      </c>
    </row>
    <row r="16" spans="1:9" s="54" customFormat="1" ht="16" thickBot="1" x14ac:dyDescent="0.4">
      <c r="A16" s="281"/>
      <c r="B16" s="245" t="s">
        <v>86</v>
      </c>
      <c r="C16" s="246">
        <v>25000000</v>
      </c>
      <c r="D16" s="247">
        <v>1</v>
      </c>
      <c r="E16" s="248">
        <f>C16</f>
        <v>25000000</v>
      </c>
      <c r="F16" s="249">
        <f>E16*D16</f>
        <v>25000000</v>
      </c>
      <c r="G16" s="250"/>
      <c r="H16" s="251"/>
      <c r="I16" s="196">
        <v>25000000</v>
      </c>
    </row>
    <row r="17" spans="1:12" s="54" customFormat="1" ht="16" thickBot="1" x14ac:dyDescent="0.4">
      <c r="A17" s="282"/>
      <c r="B17" s="252" t="s">
        <v>95</v>
      </c>
      <c r="C17" s="253">
        <v>0</v>
      </c>
      <c r="D17" s="254"/>
      <c r="E17" s="255">
        <v>0</v>
      </c>
      <c r="F17" s="294">
        <f>SUM(F15:F16)</f>
        <v>60351498</v>
      </c>
      <c r="G17" s="256">
        <f>F17</f>
        <v>60351498</v>
      </c>
      <c r="H17" s="257">
        <f>C14-G17</f>
        <v>0</v>
      </c>
      <c r="I17" s="187"/>
    </row>
    <row r="18" spans="1:12" s="54" customFormat="1" ht="16" thickBot="1" x14ac:dyDescent="0.4">
      <c r="A18" s="283">
        <v>6</v>
      </c>
      <c r="B18" s="179" t="s">
        <v>9</v>
      </c>
      <c r="C18" s="197">
        <v>60000000</v>
      </c>
      <c r="D18" s="201">
        <v>0</v>
      </c>
      <c r="E18" s="201"/>
      <c r="F18" s="198"/>
      <c r="G18" s="199"/>
      <c r="H18" s="200"/>
      <c r="I18" s="187"/>
    </row>
    <row r="19" spans="1:12" s="54" customFormat="1" ht="16" thickBot="1" x14ac:dyDescent="0.4">
      <c r="A19" s="283"/>
      <c r="B19" s="179" t="s">
        <v>96</v>
      </c>
      <c r="C19" s="197"/>
      <c r="D19" s="201"/>
      <c r="E19" s="201">
        <f>60000000</f>
        <v>60000000</v>
      </c>
      <c r="F19" s="197">
        <f>E19</f>
        <v>60000000</v>
      </c>
      <c r="G19" s="199">
        <f>F19</f>
        <v>60000000</v>
      </c>
      <c r="H19" s="200">
        <f>C18-G19</f>
        <v>0</v>
      </c>
      <c r="I19" s="187"/>
    </row>
    <row r="20" spans="1:12" s="54" customFormat="1" ht="16" thickBot="1" x14ac:dyDescent="0.4">
      <c r="A20" s="284">
        <v>7</v>
      </c>
      <c r="B20" s="258" t="s">
        <v>10</v>
      </c>
      <c r="C20" s="259">
        <v>60000000</v>
      </c>
      <c r="D20" s="260">
        <v>0</v>
      </c>
      <c r="E20" s="260"/>
      <c r="F20" s="259"/>
      <c r="G20" s="261"/>
      <c r="H20" s="262"/>
      <c r="I20" s="187"/>
    </row>
    <row r="21" spans="1:12" s="54" customFormat="1" ht="16" thickBot="1" x14ac:dyDescent="0.4">
      <c r="A21" s="285"/>
      <c r="B21" s="263" t="s">
        <v>97</v>
      </c>
      <c r="C21" s="264"/>
      <c r="D21" s="265"/>
      <c r="E21" s="296">
        <v>60000000</v>
      </c>
      <c r="F21" s="264">
        <f>E21</f>
        <v>60000000</v>
      </c>
      <c r="G21" s="266">
        <f>F21</f>
        <v>60000000</v>
      </c>
      <c r="H21" s="267">
        <f>C20-G21</f>
        <v>0</v>
      </c>
      <c r="I21" s="187"/>
    </row>
    <row r="22" spans="1:12" s="54" customFormat="1" x14ac:dyDescent="0.35">
      <c r="A22" s="286">
        <v>8</v>
      </c>
      <c r="B22" s="169" t="s">
        <v>11</v>
      </c>
      <c r="C22" s="170">
        <v>30000000</v>
      </c>
      <c r="D22" s="206">
        <v>0</v>
      </c>
      <c r="E22" s="206"/>
      <c r="F22" s="171"/>
      <c r="G22" s="172"/>
      <c r="H22" s="173"/>
    </row>
    <row r="23" spans="1:12" s="54" customFormat="1" x14ac:dyDescent="0.35">
      <c r="A23" s="287"/>
      <c r="B23" s="158" t="s">
        <v>38</v>
      </c>
      <c r="C23" s="159">
        <v>3000000</v>
      </c>
      <c r="D23" s="160" t="s">
        <v>48</v>
      </c>
      <c r="E23" s="202">
        <v>3000000</v>
      </c>
      <c r="F23" s="159">
        <f t="shared" ref="F23:F28" si="0">E23</f>
        <v>3000000</v>
      </c>
      <c r="G23" s="161"/>
      <c r="H23" s="162"/>
    </row>
    <row r="24" spans="1:12" s="54" customFormat="1" x14ac:dyDescent="0.35">
      <c r="A24" s="163"/>
      <c r="B24" s="164" t="s">
        <v>81</v>
      </c>
      <c r="C24" s="165">
        <v>3800000</v>
      </c>
      <c r="D24" s="166" t="s">
        <v>48</v>
      </c>
      <c r="E24" s="203">
        <v>3800000</v>
      </c>
      <c r="F24" s="165">
        <f t="shared" si="0"/>
        <v>3800000</v>
      </c>
      <c r="G24" s="167"/>
      <c r="H24" s="174"/>
      <c r="I24" s="175" t="s">
        <v>88</v>
      </c>
      <c r="J24" s="175" t="s">
        <v>89</v>
      </c>
      <c r="K24" s="175" t="s">
        <v>90</v>
      </c>
      <c r="L24" s="53"/>
    </row>
    <row r="25" spans="1:12" s="54" customFormat="1" x14ac:dyDescent="0.35">
      <c r="A25" s="163"/>
      <c r="B25" s="164" t="s">
        <v>85</v>
      </c>
      <c r="C25" s="165">
        <v>5000000</v>
      </c>
      <c r="D25" s="166" t="s">
        <v>48</v>
      </c>
      <c r="E25" s="203">
        <v>5000000</v>
      </c>
      <c r="F25" s="165">
        <f t="shared" si="0"/>
        <v>5000000</v>
      </c>
      <c r="G25" s="167"/>
      <c r="H25" s="174"/>
      <c r="I25" s="57">
        <v>14995000</v>
      </c>
      <c r="J25" s="57">
        <v>12795000</v>
      </c>
      <c r="K25" s="57">
        <v>11200000</v>
      </c>
      <c r="L25" s="53"/>
    </row>
    <row r="26" spans="1:12" s="54" customFormat="1" ht="16" thickBot="1" x14ac:dyDescent="0.4">
      <c r="A26" s="163"/>
      <c r="B26" s="168" t="s">
        <v>82</v>
      </c>
      <c r="C26" s="165">
        <v>7000000</v>
      </c>
      <c r="D26" s="166" t="s">
        <v>48</v>
      </c>
      <c r="E26" s="203">
        <v>7000000</v>
      </c>
      <c r="F26" s="165">
        <f t="shared" si="0"/>
        <v>7000000</v>
      </c>
      <c r="G26" s="167"/>
      <c r="H26" s="174"/>
      <c r="I26" s="57">
        <f>I25*5%</f>
        <v>749750</v>
      </c>
      <c r="J26" s="57">
        <f>J25*5%</f>
        <v>639750</v>
      </c>
      <c r="K26" s="57">
        <f>K25*5%</f>
        <v>560000</v>
      </c>
      <c r="L26" s="53"/>
    </row>
    <row r="27" spans="1:12" s="54" customFormat="1" x14ac:dyDescent="0.35">
      <c r="A27" s="163"/>
      <c r="B27" s="164" t="s">
        <v>83</v>
      </c>
      <c r="C27" s="165">
        <f>7000000+1900000</f>
        <v>8900000</v>
      </c>
      <c r="D27" s="166" t="s">
        <v>48</v>
      </c>
      <c r="E27" s="203">
        <v>8900000</v>
      </c>
      <c r="F27" s="165">
        <f t="shared" si="0"/>
        <v>8900000</v>
      </c>
      <c r="G27" s="167"/>
      <c r="H27" s="174"/>
      <c r="I27" s="57">
        <f>I26+I25</f>
        <v>15744750</v>
      </c>
      <c r="J27" s="57">
        <f>J26+J25</f>
        <v>13434750</v>
      </c>
      <c r="K27" s="57">
        <f>K26+K25</f>
        <v>11760000</v>
      </c>
      <c r="L27" s="53"/>
    </row>
    <row r="28" spans="1:12" s="54" customFormat="1" x14ac:dyDescent="0.35">
      <c r="A28" s="163"/>
      <c r="B28" s="164" t="s">
        <v>84</v>
      </c>
      <c r="C28" s="165">
        <v>2300000</v>
      </c>
      <c r="D28" s="166" t="s">
        <v>48</v>
      </c>
      <c r="E28" s="203">
        <v>2300000</v>
      </c>
      <c r="F28" s="165">
        <f t="shared" si="0"/>
        <v>2300000</v>
      </c>
      <c r="G28" s="167"/>
      <c r="H28" s="174"/>
      <c r="I28" s="176">
        <f>I27*2</f>
        <v>31489500</v>
      </c>
      <c r="J28" s="176">
        <f>J27*2</f>
        <v>26869500</v>
      </c>
      <c r="K28" s="176">
        <f>K27*2</f>
        <v>23520000</v>
      </c>
      <c r="L28" s="53"/>
    </row>
    <row r="29" spans="1:12" s="54" customFormat="1" ht="31" x14ac:dyDescent="0.35">
      <c r="A29" s="207"/>
      <c r="B29" s="208" t="s">
        <v>98</v>
      </c>
      <c r="C29" s="159">
        <v>0</v>
      </c>
      <c r="D29" s="202">
        <v>0</v>
      </c>
      <c r="E29" s="202">
        <v>0</v>
      </c>
      <c r="F29" s="297">
        <f>SUM(F23:F28)</f>
        <v>30000000</v>
      </c>
      <c r="G29" s="298">
        <f>F29</f>
        <v>30000000</v>
      </c>
      <c r="H29" s="209">
        <f>C22-G29</f>
        <v>0</v>
      </c>
      <c r="I29" s="53"/>
      <c r="J29" s="53"/>
      <c r="K29" s="57"/>
      <c r="L29" s="53"/>
    </row>
    <row r="30" spans="1:12" s="54" customFormat="1" x14ac:dyDescent="0.35">
      <c r="A30" s="210"/>
      <c r="B30" s="289" t="s">
        <v>100</v>
      </c>
      <c r="C30" s="211">
        <v>0</v>
      </c>
      <c r="D30" s="212">
        <v>0</v>
      </c>
      <c r="E30" s="213"/>
      <c r="F30" s="211">
        <f>F29+F21+F19+F17+F13+F11+F9+F7</f>
        <v>319956183</v>
      </c>
      <c r="G30" s="214"/>
      <c r="H30" s="299">
        <f>SUM(H3:H29)</f>
        <v>629964</v>
      </c>
      <c r="I30" s="53"/>
      <c r="J30" s="53"/>
      <c r="K30" s="57"/>
      <c r="L30" s="53"/>
    </row>
    <row r="31" spans="1:12" x14ac:dyDescent="0.35">
      <c r="A31" s="268"/>
      <c r="B31" s="269"/>
      <c r="C31" s="269"/>
      <c r="D31" s="270">
        <v>0</v>
      </c>
      <c r="E31" s="271"/>
      <c r="F31" s="272"/>
      <c r="G31" s="273"/>
      <c r="H31" s="274">
        <f>SUM(H8:H28)</f>
        <v>0</v>
      </c>
      <c r="I31" s="9"/>
      <c r="J31" s="9"/>
      <c r="K31" s="9"/>
      <c r="L31" s="9"/>
    </row>
    <row r="32" spans="1:12" x14ac:dyDescent="0.35">
      <c r="D32" s="7" t="s">
        <v>31</v>
      </c>
      <c r="E32" s="7"/>
      <c r="F32" s="4">
        <v>0</v>
      </c>
      <c r="I32" s="9"/>
      <c r="J32" s="9"/>
      <c r="K32" s="9"/>
      <c r="L32" s="9"/>
    </row>
    <row r="33" spans="1:8" x14ac:dyDescent="0.35">
      <c r="D33" s="15" t="s">
        <v>17</v>
      </c>
      <c r="E33" s="15"/>
      <c r="F33" s="16">
        <v>0</v>
      </c>
    </row>
    <row r="34" spans="1:8" x14ac:dyDescent="0.35">
      <c r="D34" s="15" t="s">
        <v>32</v>
      </c>
      <c r="E34" s="15"/>
      <c r="F34" s="16">
        <v>0</v>
      </c>
    </row>
    <row r="35" spans="1:8" x14ac:dyDescent="0.35">
      <c r="D35" s="15" t="s">
        <v>16</v>
      </c>
      <c r="E35" s="15"/>
      <c r="F35" s="17">
        <f>SUM(F32:F34)</f>
        <v>0</v>
      </c>
      <c r="G35" s="6"/>
    </row>
    <row r="36" spans="1:8" x14ac:dyDescent="0.35">
      <c r="D36" s="150" t="s">
        <v>19</v>
      </c>
      <c r="E36" s="23"/>
      <c r="F36" s="24"/>
    </row>
    <row r="37" spans="1:8" x14ac:dyDescent="0.35">
      <c r="D37" s="7" t="s">
        <v>18</v>
      </c>
    </row>
    <row r="44" spans="1:8" ht="31" x14ac:dyDescent="0.35">
      <c r="A44" s="25" t="s">
        <v>0</v>
      </c>
      <c r="B44" s="25" t="s">
        <v>23</v>
      </c>
      <c r="C44" s="48" t="s">
        <v>35</v>
      </c>
      <c r="D44" s="151" t="s">
        <v>36</v>
      </c>
      <c r="E44" s="44" t="s">
        <v>37</v>
      </c>
      <c r="F44" s="33" t="s">
        <v>28</v>
      </c>
      <c r="G44" s="25" t="s">
        <v>27</v>
      </c>
    </row>
    <row r="45" spans="1:8" x14ac:dyDescent="0.35">
      <c r="A45" s="10">
        <v>1</v>
      </c>
      <c r="B45" s="27" t="s">
        <v>2</v>
      </c>
      <c r="C45" s="45">
        <v>25234649</v>
      </c>
      <c r="D45" s="152"/>
      <c r="E45" s="46"/>
      <c r="F45" s="12">
        <f>C45</f>
        <v>25234649</v>
      </c>
      <c r="G45" s="39"/>
      <c r="H45" s="6"/>
    </row>
    <row r="46" spans="1:8" x14ac:dyDescent="0.35">
      <c r="A46" s="10">
        <v>2</v>
      </c>
      <c r="B46" s="27" t="s">
        <v>20</v>
      </c>
      <c r="C46" s="45">
        <v>60351498</v>
      </c>
      <c r="D46" s="152"/>
      <c r="E46" s="47"/>
      <c r="F46" s="12">
        <f t="shared" ref="F46:F52" si="1">C46</f>
        <v>60351498</v>
      </c>
      <c r="G46" s="38"/>
    </row>
    <row r="47" spans="1:8" x14ac:dyDescent="0.35">
      <c r="A47" s="10">
        <v>3</v>
      </c>
      <c r="B47" s="27" t="s">
        <v>21</v>
      </c>
      <c r="C47" s="45">
        <v>30000000</v>
      </c>
      <c r="D47" s="152"/>
      <c r="E47" s="46"/>
      <c r="F47" s="12">
        <f t="shared" si="1"/>
        <v>30000000</v>
      </c>
      <c r="G47" s="38"/>
    </row>
    <row r="48" spans="1:8" x14ac:dyDescent="0.35">
      <c r="A48" s="10">
        <v>4</v>
      </c>
      <c r="B48" s="29" t="s">
        <v>4</v>
      </c>
      <c r="C48" s="45">
        <v>45000000</v>
      </c>
      <c r="D48" s="153"/>
      <c r="E48" s="47"/>
      <c r="F48" s="12">
        <f t="shared" si="1"/>
        <v>45000000</v>
      </c>
      <c r="G48" s="38"/>
    </row>
    <row r="49" spans="1:8" x14ac:dyDescent="0.35">
      <c r="A49" s="10">
        <v>5</v>
      </c>
      <c r="B49" s="29" t="s">
        <v>22</v>
      </c>
      <c r="C49" s="45">
        <v>25000000</v>
      </c>
      <c r="D49" s="153"/>
      <c r="E49" s="47"/>
      <c r="F49" s="12">
        <f t="shared" si="1"/>
        <v>25000000</v>
      </c>
      <c r="G49" s="38"/>
    </row>
    <row r="50" spans="1:8" x14ac:dyDescent="0.35">
      <c r="A50" s="10">
        <v>6</v>
      </c>
      <c r="B50" s="29" t="s">
        <v>24</v>
      </c>
      <c r="C50" s="45">
        <v>15000000</v>
      </c>
      <c r="D50" s="153"/>
      <c r="E50" s="47"/>
      <c r="F50" s="12">
        <f t="shared" si="1"/>
        <v>15000000</v>
      </c>
      <c r="G50" s="38"/>
    </row>
    <row r="51" spans="1:8" x14ac:dyDescent="0.35">
      <c r="A51" s="10">
        <v>7</v>
      </c>
      <c r="B51" s="29" t="s">
        <v>25</v>
      </c>
      <c r="C51" s="45">
        <v>60000000</v>
      </c>
      <c r="D51" s="153"/>
      <c r="E51" s="47"/>
      <c r="F51" s="12">
        <f t="shared" si="1"/>
        <v>60000000</v>
      </c>
      <c r="G51" s="38"/>
    </row>
    <row r="52" spans="1:8" x14ac:dyDescent="0.35">
      <c r="A52" s="10">
        <v>8</v>
      </c>
      <c r="B52" s="29" t="s">
        <v>26</v>
      </c>
      <c r="C52" s="45">
        <v>60000000</v>
      </c>
      <c r="D52" s="153"/>
      <c r="E52" s="47"/>
      <c r="F52" s="12">
        <f t="shared" si="1"/>
        <v>60000000</v>
      </c>
      <c r="G52" s="38"/>
    </row>
    <row r="53" spans="1:8" x14ac:dyDescent="0.35">
      <c r="A53" s="10"/>
      <c r="B53" s="11"/>
      <c r="C53" s="32">
        <f>SUM(C45:C52)</f>
        <v>320586147</v>
      </c>
      <c r="D53" s="151"/>
      <c r="E53" s="30"/>
      <c r="F53" s="32">
        <f>SUM(F45:F52)</f>
        <v>320586147</v>
      </c>
      <c r="G53" s="38"/>
      <c r="H53" s="6"/>
    </row>
    <row r="54" spans="1:8" x14ac:dyDescent="0.35">
      <c r="A54" s="10"/>
      <c r="B54" s="31" t="s">
        <v>16</v>
      </c>
      <c r="C54" s="32"/>
      <c r="D54" s="154"/>
      <c r="E54" s="26"/>
      <c r="F54" s="12"/>
      <c r="G54" s="9"/>
    </row>
    <row r="55" spans="1:8" x14ac:dyDescent="0.35">
      <c r="A55" s="10"/>
      <c r="B55" s="27" t="s">
        <v>29</v>
      </c>
      <c r="C55" s="42"/>
      <c r="D55" s="151"/>
      <c r="E55" s="28"/>
      <c r="F55" s="12"/>
      <c r="G55" s="9"/>
    </row>
    <row r="56" spans="1:8" x14ac:dyDescent="0.35">
      <c r="B56" s="35" t="s">
        <v>30</v>
      </c>
      <c r="C56" s="17"/>
      <c r="D56" s="155"/>
      <c r="E56" s="36"/>
    </row>
    <row r="57" spans="1:8" x14ac:dyDescent="0.35">
      <c r="C57" s="43"/>
    </row>
    <row r="58" spans="1:8" x14ac:dyDescent="0.35">
      <c r="B58" s="2" t="s">
        <v>31</v>
      </c>
      <c r="C58" s="43">
        <f>D54-C53</f>
        <v>-320586147</v>
      </c>
      <c r="D58" s="41">
        <v>0</v>
      </c>
      <c r="E58" s="41"/>
      <c r="G58" s="6"/>
    </row>
    <row r="59" spans="1:8" x14ac:dyDescent="0.35">
      <c r="B59" s="2" t="s">
        <v>33</v>
      </c>
      <c r="D59" s="41">
        <v>0</v>
      </c>
      <c r="E59" s="41"/>
    </row>
    <row r="60" spans="1:8" x14ac:dyDescent="0.35">
      <c r="B60" s="2" t="s">
        <v>34</v>
      </c>
      <c r="D60" s="41">
        <v>0</v>
      </c>
      <c r="E60" s="41"/>
      <c r="G60" s="6"/>
      <c r="H60" s="37"/>
    </row>
    <row r="61" spans="1:8" x14ac:dyDescent="0.35">
      <c r="D61" s="34">
        <v>0</v>
      </c>
      <c r="E61" s="34"/>
      <c r="G61" s="6"/>
    </row>
    <row r="62" spans="1:8" x14ac:dyDescent="0.35">
      <c r="G62" s="20"/>
    </row>
    <row r="63" spans="1:8" x14ac:dyDescent="0.35">
      <c r="G63" s="6"/>
    </row>
    <row r="64" spans="1:8" x14ac:dyDescent="0.35">
      <c r="A64" s="5"/>
      <c r="B64" s="4"/>
      <c r="C64"/>
      <c r="D64" s="156"/>
      <c r="E64" s="8"/>
      <c r="F64" s="1"/>
      <c r="G64" s="19"/>
    </row>
    <row r="65" spans="1:7" x14ac:dyDescent="0.35">
      <c r="A65" s="5"/>
      <c r="B65" s="4"/>
      <c r="C65"/>
      <c r="D65" s="156"/>
      <c r="E65" s="8"/>
      <c r="F65" s="1"/>
      <c r="G65" s="19"/>
    </row>
    <row r="66" spans="1:7" x14ac:dyDescent="0.35">
      <c r="A66" s="5"/>
      <c r="B66" s="4"/>
      <c r="C66"/>
      <c r="D66" s="156"/>
      <c r="E66" s="8"/>
      <c r="F66" s="1"/>
      <c r="G66" s="19"/>
    </row>
    <row r="67" spans="1:7" x14ac:dyDescent="0.35">
      <c r="A67" s="5"/>
      <c r="B67" s="4"/>
      <c r="C67"/>
      <c r="D67" s="156"/>
      <c r="E67" s="8"/>
      <c r="F67" s="1"/>
      <c r="G67" s="19"/>
    </row>
    <row r="68" spans="1:7" x14ac:dyDescent="0.35">
      <c r="A68" s="5"/>
      <c r="B68" s="4"/>
      <c r="C68"/>
      <c r="D68" s="156"/>
      <c r="E68" s="8"/>
      <c r="F68" s="1"/>
      <c r="G68" s="19"/>
    </row>
    <row r="69" spans="1:7" x14ac:dyDescent="0.35">
      <c r="A69" s="5"/>
      <c r="B69" s="4"/>
      <c r="C69"/>
      <c r="D69" s="156"/>
      <c r="E69" s="8"/>
      <c r="F69" s="1"/>
      <c r="G69" s="19"/>
    </row>
    <row r="70" spans="1:7" x14ac:dyDescent="0.35">
      <c r="A70" s="5"/>
      <c r="B70" s="4"/>
      <c r="C70"/>
      <c r="D70" s="156"/>
      <c r="E70" s="8"/>
      <c r="F70" s="1"/>
      <c r="G70" s="19"/>
    </row>
    <row r="71" spans="1:7" x14ac:dyDescent="0.35">
      <c r="A71" s="5"/>
      <c r="B71" s="4"/>
      <c r="C71"/>
      <c r="D71" s="156"/>
      <c r="E71" s="8"/>
      <c r="F71" s="1"/>
      <c r="G71" s="19"/>
    </row>
    <row r="72" spans="1:7" x14ac:dyDescent="0.35">
      <c r="A72" s="5"/>
      <c r="B72" s="4"/>
      <c r="C72"/>
      <c r="D72" s="156"/>
      <c r="E72" s="8"/>
      <c r="F72" s="1"/>
      <c r="G72" s="19"/>
    </row>
    <row r="73" spans="1:7" x14ac:dyDescent="0.35">
      <c r="A73" s="5"/>
      <c r="B73" s="4"/>
      <c r="C73"/>
      <c r="D73" s="156"/>
      <c r="E73" s="8"/>
      <c r="F73" s="1"/>
      <c r="G73" s="19"/>
    </row>
    <row r="74" spans="1:7" x14ac:dyDescent="0.35">
      <c r="A74" s="5"/>
      <c r="B74" s="4"/>
      <c r="C74"/>
      <c r="D74" s="156"/>
      <c r="E74" s="8"/>
      <c r="F74" s="1"/>
      <c r="G74" s="19"/>
    </row>
    <row r="75" spans="1:7" x14ac:dyDescent="0.35">
      <c r="A75" s="5"/>
      <c r="B75" s="4"/>
      <c r="C75"/>
      <c r="D75" s="156"/>
      <c r="E75" s="8"/>
      <c r="F75" s="1"/>
      <c r="G75" s="19"/>
    </row>
    <row r="76" spans="1:7" x14ac:dyDescent="0.35">
      <c r="A76" s="5"/>
      <c r="B76" s="4"/>
      <c r="C76"/>
      <c r="D76" s="156"/>
      <c r="E76" s="8"/>
      <c r="F76" s="1"/>
      <c r="G76" s="19"/>
    </row>
    <row r="77" spans="1:7" x14ac:dyDescent="0.35">
      <c r="A77" s="5"/>
      <c r="B77" s="4"/>
      <c r="C77"/>
      <c r="D77" s="156"/>
      <c r="E77" s="8"/>
      <c r="F77" s="1"/>
      <c r="G77" s="19"/>
    </row>
    <row r="78" spans="1:7" x14ac:dyDescent="0.35">
      <c r="A78" s="5"/>
      <c r="B78" s="4"/>
      <c r="C78"/>
      <c r="D78" s="156"/>
      <c r="E78" s="8"/>
      <c r="F78" s="1"/>
      <c r="G78" s="19"/>
    </row>
    <row r="79" spans="1:7" x14ac:dyDescent="0.35">
      <c r="A79" s="5"/>
      <c r="B79" s="4"/>
      <c r="C79"/>
      <c r="D79" s="156"/>
      <c r="E79" s="8"/>
      <c r="F79" s="1"/>
      <c r="G79" s="19"/>
    </row>
    <row r="80" spans="1:7" x14ac:dyDescent="0.35">
      <c r="A80" s="5"/>
      <c r="B80" s="4"/>
      <c r="C80"/>
      <c r="D80" s="156"/>
      <c r="E80" s="8"/>
      <c r="F80" s="1"/>
      <c r="G80" s="19"/>
    </row>
    <row r="81" spans="1:7" x14ac:dyDescent="0.35">
      <c r="A81" s="5"/>
      <c r="B81" s="4"/>
      <c r="C81"/>
      <c r="D81" s="156"/>
      <c r="E81" s="8"/>
      <c r="F81" s="1"/>
      <c r="G81" s="19"/>
    </row>
    <row r="82" spans="1:7" x14ac:dyDescent="0.35">
      <c r="A82" s="5"/>
      <c r="B82" s="4"/>
      <c r="C82"/>
      <c r="D82" s="156"/>
      <c r="E82" s="8"/>
      <c r="F82" s="1"/>
      <c r="G82" s="19"/>
    </row>
    <row r="83" spans="1:7" x14ac:dyDescent="0.35">
      <c r="A83" s="5"/>
      <c r="B83" s="4"/>
      <c r="C83"/>
      <c r="D83" s="156"/>
      <c r="E83" s="8"/>
      <c r="F83" s="1"/>
      <c r="G83" s="19"/>
    </row>
    <row r="84" spans="1:7" x14ac:dyDescent="0.35">
      <c r="A84" s="5"/>
      <c r="B84" s="4"/>
      <c r="C84"/>
      <c r="D84" s="156"/>
      <c r="E84" s="8"/>
      <c r="F84" s="1"/>
      <c r="G84" s="19"/>
    </row>
    <row r="85" spans="1:7" x14ac:dyDescent="0.35">
      <c r="A85" s="5"/>
      <c r="B85" s="4"/>
      <c r="C85"/>
      <c r="D85" s="156"/>
      <c r="E85" s="8"/>
      <c r="F85" s="1"/>
      <c r="G85" s="19"/>
    </row>
    <row r="86" spans="1:7" x14ac:dyDescent="0.35">
      <c r="A86" s="5"/>
      <c r="B86" s="4"/>
      <c r="C86"/>
      <c r="D86" s="156"/>
      <c r="E86" s="8"/>
      <c r="F86" s="1"/>
      <c r="G86" s="19"/>
    </row>
    <row r="87" spans="1:7" x14ac:dyDescent="0.35">
      <c r="A87" s="5"/>
      <c r="B87" s="4"/>
      <c r="C87"/>
      <c r="D87" s="156"/>
      <c r="E87" s="8"/>
      <c r="F87" s="1"/>
      <c r="G87" s="19"/>
    </row>
    <row r="88" spans="1:7" x14ac:dyDescent="0.35">
      <c r="A88" s="5"/>
      <c r="B88" s="4"/>
      <c r="C88"/>
      <c r="D88" s="156"/>
      <c r="E88" s="8"/>
      <c r="F88" s="1"/>
      <c r="G88" s="19"/>
    </row>
  </sheetData>
  <mergeCells count="1">
    <mergeCell ref="A1:H1"/>
  </mergeCells>
  <phoneticPr fontId="8" type="noConversion"/>
  <pageMargins left="1.1400000000000001" right="0.39000000000000007" top="0.59" bottom="0.41000000000000009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L52"/>
  <sheetViews>
    <sheetView tabSelected="1" zoomScale="84" zoomScaleNormal="84" workbookViewId="0">
      <selection activeCell="H12" sqref="H12"/>
    </sheetView>
  </sheetViews>
  <sheetFormatPr defaultColWidth="11" defaultRowHeight="15.5" x14ac:dyDescent="0.35"/>
  <cols>
    <col min="1" max="1" width="4.58203125" customWidth="1"/>
    <col min="2" max="2" width="51.5" customWidth="1"/>
    <col min="3" max="3" width="5.33203125" customWidth="1"/>
    <col min="4" max="4" width="19" bestFit="1" customWidth="1"/>
    <col min="5" max="5" width="26" style="50" customWidth="1"/>
    <col min="6" max="6" width="15.83203125" customWidth="1"/>
    <col min="7" max="7" width="15.33203125" customWidth="1"/>
    <col min="8" max="8" width="15.83203125" customWidth="1"/>
    <col min="9" max="9" width="15.83203125" style="93" customWidth="1"/>
    <col min="10" max="10" width="13.75" bestFit="1" customWidth="1"/>
    <col min="11" max="11" width="35.08203125" customWidth="1"/>
    <col min="12" max="12" width="13.75" bestFit="1" customWidth="1"/>
  </cols>
  <sheetData>
    <row r="1" spans="1:480" x14ac:dyDescent="0.35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480" ht="16" thickBot="1" x14ac:dyDescent="0.4">
      <c r="A2" s="382" t="s">
        <v>122</v>
      </c>
      <c r="B2" s="382"/>
      <c r="C2" s="382"/>
      <c r="D2" s="382"/>
      <c r="E2" s="382"/>
      <c r="F2" s="382"/>
      <c r="G2" s="382"/>
      <c r="H2" s="382"/>
      <c r="I2" s="382"/>
      <c r="J2" s="382"/>
    </row>
    <row r="3" spans="1:480" s="54" customFormat="1" ht="47" thickBot="1" x14ac:dyDescent="0.4">
      <c r="A3" s="89" t="s">
        <v>0</v>
      </c>
      <c r="B3" s="90" t="s">
        <v>46</v>
      </c>
      <c r="C3" s="90" t="s">
        <v>3</v>
      </c>
      <c r="D3" s="90" t="s">
        <v>40</v>
      </c>
      <c r="E3" s="90" t="s">
        <v>41</v>
      </c>
      <c r="F3" s="90" t="s">
        <v>55</v>
      </c>
      <c r="G3" s="90" t="s">
        <v>54</v>
      </c>
      <c r="H3" s="91" t="s">
        <v>53</v>
      </c>
      <c r="I3" s="92" t="s">
        <v>115</v>
      </c>
      <c r="J3" s="92" t="s">
        <v>56</v>
      </c>
      <c r="K3" s="321" t="s">
        <v>111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  <c r="NX3" s="84"/>
      <c r="NY3" s="84"/>
      <c r="NZ3" s="84"/>
      <c r="OA3" s="84"/>
      <c r="OB3" s="84"/>
      <c r="OC3" s="84"/>
      <c r="OD3" s="84"/>
      <c r="OE3" s="84"/>
      <c r="OF3" s="84"/>
      <c r="OG3" s="84"/>
      <c r="OH3" s="84"/>
      <c r="OI3" s="84"/>
      <c r="OJ3" s="84"/>
      <c r="OK3" s="84"/>
      <c r="OL3" s="84"/>
      <c r="OM3" s="84"/>
      <c r="ON3" s="84"/>
      <c r="OO3" s="84"/>
      <c r="OP3" s="84"/>
      <c r="OQ3" s="84"/>
      <c r="OR3" s="84"/>
      <c r="OS3" s="84"/>
      <c r="OT3" s="84"/>
      <c r="OU3" s="84"/>
      <c r="OV3" s="84"/>
      <c r="OW3" s="84"/>
      <c r="OX3" s="84"/>
      <c r="OY3" s="84"/>
      <c r="OZ3" s="84"/>
      <c r="PA3" s="84"/>
      <c r="PB3" s="84"/>
      <c r="PC3" s="84"/>
      <c r="PD3" s="84"/>
      <c r="PE3" s="84"/>
      <c r="PF3" s="84"/>
      <c r="PG3" s="84"/>
      <c r="PH3" s="84"/>
      <c r="PI3" s="84"/>
      <c r="PJ3" s="84"/>
      <c r="PK3" s="84"/>
      <c r="PL3" s="84"/>
      <c r="PM3" s="84"/>
      <c r="PN3" s="84"/>
      <c r="PO3" s="84"/>
      <c r="PP3" s="84"/>
      <c r="PQ3" s="84"/>
      <c r="PR3" s="84"/>
      <c r="PS3" s="84"/>
      <c r="PT3" s="84"/>
      <c r="PU3" s="84"/>
      <c r="PV3" s="84"/>
      <c r="PW3" s="84"/>
      <c r="PX3" s="84"/>
      <c r="PY3" s="84"/>
      <c r="PZ3" s="84"/>
      <c r="QA3" s="84"/>
      <c r="QB3" s="84"/>
      <c r="QC3" s="84"/>
      <c r="QD3" s="84"/>
      <c r="QE3" s="84"/>
      <c r="QF3" s="84"/>
      <c r="QG3" s="84"/>
      <c r="QH3" s="84"/>
      <c r="QI3" s="84"/>
      <c r="QJ3" s="84"/>
      <c r="QK3" s="84"/>
      <c r="QL3" s="84"/>
      <c r="QM3" s="84"/>
      <c r="QN3" s="84"/>
      <c r="QO3" s="84"/>
      <c r="QP3" s="84"/>
      <c r="QQ3" s="84"/>
      <c r="QR3" s="84"/>
      <c r="QS3" s="84"/>
      <c r="QT3" s="84"/>
      <c r="QU3" s="84"/>
      <c r="QV3" s="84"/>
      <c r="QW3" s="84"/>
      <c r="QX3" s="84"/>
      <c r="QY3" s="84"/>
      <c r="QZ3" s="84"/>
      <c r="RA3" s="84"/>
      <c r="RB3" s="84"/>
      <c r="RC3" s="84"/>
      <c r="RD3" s="84"/>
      <c r="RE3" s="84"/>
      <c r="RF3" s="84"/>
      <c r="RG3" s="84"/>
      <c r="RH3" s="84"/>
      <c r="RI3" s="84"/>
      <c r="RJ3" s="84"/>
      <c r="RK3" s="84"/>
    </row>
    <row r="4" spans="1:480" x14ac:dyDescent="0.35">
      <c r="A4" s="63">
        <v>1</v>
      </c>
      <c r="B4" s="64" t="s">
        <v>2</v>
      </c>
      <c r="C4" s="65"/>
      <c r="D4" s="66"/>
      <c r="E4" s="67"/>
      <c r="F4" s="75">
        <v>25234649</v>
      </c>
      <c r="G4" s="68">
        <v>0</v>
      </c>
      <c r="H4" s="362">
        <f>SUM(G5:G6)</f>
        <v>27306871.100000001</v>
      </c>
      <c r="I4" s="376">
        <f>F4-H4</f>
        <v>-2072222.1000000015</v>
      </c>
      <c r="J4" s="104">
        <f>(H4*100)/F4</f>
        <v>108.21181265489368</v>
      </c>
      <c r="K4" s="337">
        <f>34659167.41/3</f>
        <v>11553055.803333333</v>
      </c>
      <c r="L4" s="337">
        <v>34659167.409999996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4"/>
      <c r="JG4" s="84"/>
      <c r="JH4" s="84"/>
      <c r="JI4" s="84"/>
      <c r="JJ4" s="84"/>
      <c r="JK4" s="84"/>
      <c r="JL4" s="84"/>
      <c r="JM4" s="84"/>
      <c r="JN4" s="84"/>
      <c r="JO4" s="84"/>
      <c r="JP4" s="84"/>
      <c r="JQ4" s="84"/>
      <c r="JR4" s="84"/>
      <c r="JS4" s="84"/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4"/>
      <c r="KE4" s="84"/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4"/>
      <c r="KQ4" s="84"/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4"/>
      <c r="LC4" s="84"/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4"/>
      <c r="LU4" s="84"/>
      <c r="LV4" s="84"/>
      <c r="LW4" s="84"/>
      <c r="LX4" s="84"/>
      <c r="LY4" s="84"/>
      <c r="LZ4" s="84"/>
      <c r="MA4" s="84"/>
      <c r="MB4" s="84"/>
      <c r="MC4" s="84"/>
      <c r="MD4" s="84"/>
      <c r="ME4" s="84"/>
      <c r="MF4" s="84"/>
      <c r="MG4" s="84"/>
      <c r="MH4" s="84"/>
      <c r="MI4" s="84"/>
      <c r="MJ4" s="84"/>
      <c r="MK4" s="84"/>
      <c r="ML4" s="84"/>
      <c r="MM4" s="84"/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/>
      <c r="NO4" s="84"/>
      <c r="NP4" s="84"/>
      <c r="NQ4" s="84"/>
      <c r="NR4" s="84"/>
      <c r="NS4" s="84"/>
      <c r="NT4" s="84"/>
      <c r="NU4" s="84"/>
      <c r="NV4" s="84"/>
      <c r="NW4" s="84"/>
      <c r="NX4" s="84"/>
      <c r="NY4" s="84"/>
      <c r="NZ4" s="84"/>
      <c r="OA4" s="84"/>
      <c r="OB4" s="84"/>
      <c r="OC4" s="84"/>
      <c r="OD4" s="84"/>
      <c r="OE4" s="84"/>
      <c r="OF4" s="84"/>
      <c r="OG4" s="84"/>
      <c r="OH4" s="84"/>
      <c r="OI4" s="84"/>
      <c r="OJ4" s="84"/>
      <c r="OK4" s="84"/>
      <c r="OL4" s="84"/>
      <c r="OM4" s="84"/>
      <c r="ON4" s="84"/>
      <c r="OO4" s="84"/>
      <c r="OP4" s="84"/>
      <c r="OQ4" s="84"/>
      <c r="OR4" s="84"/>
      <c r="OS4" s="84"/>
      <c r="OT4" s="84"/>
      <c r="OU4" s="84"/>
      <c r="OV4" s="84"/>
      <c r="OW4" s="84"/>
      <c r="OX4" s="84"/>
      <c r="OY4" s="84"/>
      <c r="OZ4" s="84"/>
      <c r="PA4" s="84"/>
      <c r="PB4" s="84"/>
      <c r="PC4" s="84"/>
      <c r="PD4" s="84"/>
      <c r="PE4" s="84"/>
      <c r="PF4" s="84"/>
      <c r="PG4" s="84"/>
      <c r="PH4" s="84"/>
      <c r="PI4" s="84"/>
      <c r="PJ4" s="84"/>
      <c r="PK4" s="84"/>
      <c r="PL4" s="84"/>
      <c r="PM4" s="84"/>
      <c r="PN4" s="84"/>
      <c r="PO4" s="84"/>
      <c r="PP4" s="84"/>
      <c r="PQ4" s="84"/>
      <c r="PR4" s="84"/>
      <c r="PS4" s="84"/>
      <c r="PT4" s="84"/>
      <c r="PU4" s="84"/>
      <c r="PV4" s="84"/>
      <c r="PW4" s="84"/>
      <c r="PX4" s="84"/>
      <c r="PY4" s="84"/>
      <c r="PZ4" s="84"/>
      <c r="QA4" s="84"/>
      <c r="QB4" s="84"/>
      <c r="QC4" s="84"/>
      <c r="QD4" s="84"/>
      <c r="QE4" s="84"/>
      <c r="QF4" s="84"/>
      <c r="QG4" s="84"/>
      <c r="QH4" s="84"/>
      <c r="QI4" s="84"/>
      <c r="QJ4" s="84"/>
      <c r="QK4" s="84"/>
      <c r="QL4" s="84"/>
      <c r="QM4" s="84"/>
      <c r="QN4" s="84"/>
      <c r="QO4" s="84"/>
      <c r="QP4" s="84"/>
      <c r="QQ4" s="84"/>
      <c r="QR4" s="84"/>
      <c r="QS4" s="84"/>
      <c r="QT4" s="84"/>
      <c r="QU4" s="84"/>
      <c r="QV4" s="84"/>
      <c r="QW4" s="84"/>
      <c r="QX4" s="84"/>
      <c r="QY4" s="84"/>
      <c r="QZ4" s="84"/>
      <c r="RA4" s="84"/>
      <c r="RB4" s="84"/>
      <c r="RC4" s="84"/>
      <c r="RD4" s="84"/>
      <c r="RE4" s="84"/>
      <c r="RF4" s="84"/>
      <c r="RG4" s="84"/>
      <c r="RH4" s="84"/>
      <c r="RI4" s="84"/>
      <c r="RJ4" s="84"/>
      <c r="RK4" s="84"/>
    </row>
    <row r="5" spans="1:480" s="54" customFormat="1" x14ac:dyDescent="0.35">
      <c r="A5" s="69" t="s">
        <v>49</v>
      </c>
      <c r="B5" s="59" t="s">
        <v>103</v>
      </c>
      <c r="C5" s="55">
        <v>2</v>
      </c>
      <c r="D5" s="335" t="s">
        <v>106</v>
      </c>
      <c r="E5" s="56" t="s">
        <v>119</v>
      </c>
      <c r="F5" s="57">
        <v>0</v>
      </c>
      <c r="G5" s="57">
        <f>(11340000+5%*(11340000))*2</f>
        <v>23814000</v>
      </c>
      <c r="H5" s="363"/>
      <c r="I5" s="108">
        <v>0</v>
      </c>
      <c r="J5" s="109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4"/>
      <c r="JQ5" s="84"/>
      <c r="JR5" s="84"/>
      <c r="JS5" s="84"/>
      <c r="JT5" s="84"/>
      <c r="JU5" s="84"/>
      <c r="JV5" s="84"/>
      <c r="JW5" s="84"/>
      <c r="JX5" s="84"/>
      <c r="JY5" s="84"/>
      <c r="JZ5" s="84"/>
      <c r="KA5" s="84"/>
      <c r="KB5" s="84"/>
      <c r="KC5" s="84"/>
      <c r="KD5" s="84"/>
      <c r="KE5" s="84"/>
      <c r="KF5" s="84"/>
      <c r="KG5" s="84"/>
      <c r="KH5" s="84"/>
      <c r="KI5" s="84"/>
      <c r="KJ5" s="84"/>
      <c r="KK5" s="84"/>
      <c r="KL5" s="84"/>
      <c r="KM5" s="84"/>
      <c r="KN5" s="84"/>
      <c r="KO5" s="84"/>
      <c r="KP5" s="84"/>
      <c r="KQ5" s="84"/>
      <c r="KR5" s="84"/>
      <c r="KS5" s="84"/>
      <c r="KT5" s="84"/>
      <c r="KU5" s="84"/>
      <c r="KV5" s="84"/>
      <c r="KW5" s="84"/>
      <c r="KX5" s="84"/>
      <c r="KY5" s="84"/>
      <c r="KZ5" s="84"/>
      <c r="LA5" s="84"/>
      <c r="LB5" s="84"/>
      <c r="LC5" s="84"/>
      <c r="LD5" s="84"/>
      <c r="LE5" s="84"/>
      <c r="LF5" s="84"/>
      <c r="LG5" s="84"/>
      <c r="LH5" s="84"/>
      <c r="LI5" s="84"/>
      <c r="LJ5" s="84"/>
      <c r="LK5" s="84"/>
      <c r="LL5" s="84"/>
      <c r="LM5" s="84"/>
      <c r="LN5" s="84"/>
      <c r="LO5" s="84"/>
      <c r="LP5" s="84"/>
      <c r="LQ5" s="84"/>
      <c r="LR5" s="84"/>
      <c r="LS5" s="84"/>
      <c r="LT5" s="84"/>
      <c r="LU5" s="84"/>
      <c r="LV5" s="84"/>
      <c r="LW5" s="84"/>
      <c r="LX5" s="84"/>
      <c r="LY5" s="84"/>
      <c r="LZ5" s="84"/>
      <c r="MA5" s="84"/>
      <c r="MB5" s="84"/>
      <c r="MC5" s="84"/>
      <c r="MD5" s="84"/>
      <c r="ME5" s="84"/>
      <c r="MF5" s="84"/>
      <c r="MG5" s="84"/>
      <c r="MH5" s="84"/>
      <c r="MI5" s="84"/>
      <c r="MJ5" s="84"/>
      <c r="MK5" s="84"/>
      <c r="ML5" s="84"/>
      <c r="MM5" s="84"/>
      <c r="MN5" s="84"/>
      <c r="MO5" s="84"/>
      <c r="MP5" s="84"/>
      <c r="MQ5" s="84"/>
      <c r="MR5" s="84"/>
      <c r="MS5" s="84"/>
      <c r="MT5" s="84"/>
      <c r="MU5" s="84"/>
      <c r="MV5" s="84"/>
      <c r="MW5" s="84"/>
      <c r="MX5" s="84"/>
      <c r="MY5" s="84"/>
      <c r="MZ5" s="84"/>
      <c r="NA5" s="84"/>
      <c r="NB5" s="84"/>
      <c r="NC5" s="84"/>
      <c r="ND5" s="84"/>
      <c r="NE5" s="84"/>
      <c r="NF5" s="84"/>
      <c r="NG5" s="84"/>
      <c r="NH5" s="84"/>
      <c r="NI5" s="84"/>
      <c r="NJ5" s="84"/>
      <c r="NK5" s="84"/>
      <c r="NL5" s="84"/>
      <c r="NM5" s="84"/>
      <c r="NN5" s="84"/>
      <c r="NO5" s="84"/>
      <c r="NP5" s="84"/>
      <c r="NQ5" s="84"/>
      <c r="NR5" s="84"/>
      <c r="NS5" s="84"/>
      <c r="NT5" s="84"/>
      <c r="NU5" s="84"/>
      <c r="NV5" s="84"/>
      <c r="NW5" s="84"/>
      <c r="NX5" s="84"/>
      <c r="NY5" s="84"/>
      <c r="NZ5" s="84"/>
      <c r="OA5" s="84"/>
      <c r="OB5" s="84"/>
      <c r="OC5" s="84"/>
      <c r="OD5" s="84"/>
      <c r="OE5" s="84"/>
      <c r="OF5" s="84"/>
      <c r="OG5" s="84"/>
      <c r="OH5" s="84"/>
      <c r="OI5" s="84"/>
      <c r="OJ5" s="84"/>
      <c r="OK5" s="84"/>
      <c r="OL5" s="84"/>
      <c r="OM5" s="84"/>
      <c r="ON5" s="84"/>
      <c r="OO5" s="84"/>
      <c r="OP5" s="84"/>
      <c r="OQ5" s="84"/>
      <c r="OR5" s="84"/>
      <c r="OS5" s="84"/>
      <c r="OT5" s="84"/>
      <c r="OU5" s="84"/>
      <c r="OV5" s="84"/>
      <c r="OW5" s="84"/>
      <c r="OX5" s="84"/>
      <c r="OY5" s="84"/>
      <c r="OZ5" s="84"/>
      <c r="PA5" s="84"/>
      <c r="PB5" s="84"/>
      <c r="PC5" s="84"/>
      <c r="PD5" s="84"/>
      <c r="PE5" s="84"/>
      <c r="PF5" s="84"/>
      <c r="PG5" s="84"/>
      <c r="PH5" s="84"/>
      <c r="PI5" s="84"/>
      <c r="PJ5" s="84"/>
      <c r="PK5" s="84"/>
      <c r="PL5" s="84"/>
      <c r="PM5" s="84"/>
      <c r="PN5" s="84"/>
      <c r="PO5" s="84"/>
      <c r="PP5" s="84"/>
      <c r="PQ5" s="84"/>
      <c r="PR5" s="84"/>
      <c r="PS5" s="84"/>
      <c r="PT5" s="84"/>
      <c r="PU5" s="84"/>
      <c r="PV5" s="84"/>
      <c r="PW5" s="84"/>
      <c r="PX5" s="84"/>
      <c r="PY5" s="84"/>
      <c r="PZ5" s="84"/>
      <c r="QA5" s="84"/>
      <c r="QB5" s="84"/>
      <c r="QC5" s="84"/>
      <c r="QD5" s="84"/>
      <c r="QE5" s="84"/>
      <c r="QF5" s="84"/>
      <c r="QG5" s="84"/>
      <c r="QH5" s="84"/>
      <c r="QI5" s="84"/>
      <c r="QJ5" s="84"/>
      <c r="QK5" s="84"/>
      <c r="QL5" s="84"/>
      <c r="QM5" s="84"/>
      <c r="QN5" s="84"/>
      <c r="QO5" s="84"/>
      <c r="QP5" s="84"/>
      <c r="QQ5" s="84"/>
      <c r="QR5" s="84"/>
      <c r="QS5" s="84"/>
      <c r="QT5" s="84"/>
      <c r="QU5" s="84"/>
      <c r="QV5" s="84"/>
      <c r="QW5" s="84"/>
      <c r="QX5" s="84"/>
      <c r="QY5" s="84"/>
      <c r="QZ5" s="84"/>
      <c r="RA5" s="84"/>
      <c r="RB5" s="84"/>
      <c r="RC5" s="84"/>
      <c r="RD5" s="84"/>
      <c r="RE5" s="84"/>
      <c r="RF5" s="84"/>
      <c r="RG5" s="84"/>
      <c r="RH5" s="84"/>
      <c r="RI5" s="84"/>
      <c r="RJ5" s="84"/>
      <c r="RK5" s="84"/>
    </row>
    <row r="6" spans="1:480" s="319" customFormat="1" ht="16" thickBot="1" x14ac:dyDescent="0.4">
      <c r="A6" s="328" t="s">
        <v>50</v>
      </c>
      <c r="B6" s="334" t="s">
        <v>14</v>
      </c>
      <c r="C6" s="330">
        <v>1</v>
      </c>
      <c r="D6" s="336" t="s">
        <v>114</v>
      </c>
      <c r="E6" s="329" t="s">
        <v>120</v>
      </c>
      <c r="F6" s="331"/>
      <c r="G6" s="331">
        <v>3492871.1</v>
      </c>
      <c r="H6" s="364"/>
      <c r="I6" s="332"/>
      <c r="J6" s="333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  <c r="IN6" s="318"/>
      <c r="IO6" s="318"/>
      <c r="IP6" s="318"/>
      <c r="IQ6" s="318"/>
      <c r="IR6" s="318"/>
      <c r="IS6" s="318"/>
      <c r="IT6" s="318"/>
      <c r="IU6" s="318"/>
      <c r="IV6" s="318"/>
      <c r="IW6" s="318"/>
      <c r="IX6" s="318"/>
      <c r="IY6" s="318"/>
      <c r="IZ6" s="318"/>
      <c r="JA6" s="318"/>
      <c r="JB6" s="318"/>
      <c r="JC6" s="318"/>
      <c r="JD6" s="318"/>
      <c r="JE6" s="318"/>
      <c r="JF6" s="318"/>
      <c r="JG6" s="318"/>
      <c r="JH6" s="318"/>
      <c r="JI6" s="318"/>
      <c r="JJ6" s="318"/>
      <c r="JK6" s="318"/>
      <c r="JL6" s="318"/>
      <c r="JM6" s="318"/>
      <c r="JN6" s="318"/>
      <c r="JO6" s="318"/>
      <c r="JP6" s="318"/>
      <c r="JQ6" s="318"/>
      <c r="JR6" s="318"/>
      <c r="JS6" s="318"/>
      <c r="JT6" s="318"/>
      <c r="JU6" s="318"/>
      <c r="JV6" s="318"/>
      <c r="JW6" s="318"/>
      <c r="JX6" s="318"/>
      <c r="JY6" s="318"/>
      <c r="JZ6" s="318"/>
      <c r="KA6" s="318"/>
      <c r="KB6" s="318"/>
      <c r="KC6" s="318"/>
      <c r="KD6" s="318"/>
      <c r="KE6" s="318"/>
      <c r="KF6" s="318"/>
      <c r="KG6" s="318"/>
      <c r="KH6" s="318"/>
      <c r="KI6" s="318"/>
      <c r="KJ6" s="318"/>
      <c r="KK6" s="318"/>
      <c r="KL6" s="318"/>
      <c r="KM6" s="318"/>
      <c r="KN6" s="318"/>
      <c r="KO6" s="318"/>
      <c r="KP6" s="318"/>
      <c r="KQ6" s="318"/>
      <c r="KR6" s="318"/>
      <c r="KS6" s="318"/>
      <c r="KT6" s="318"/>
      <c r="KU6" s="318"/>
      <c r="KV6" s="318"/>
      <c r="KW6" s="318"/>
      <c r="KX6" s="318"/>
      <c r="KY6" s="318"/>
      <c r="KZ6" s="318"/>
      <c r="LA6" s="318"/>
      <c r="LB6" s="318"/>
      <c r="LC6" s="318"/>
      <c r="LD6" s="318"/>
      <c r="LE6" s="318"/>
      <c r="LF6" s="318"/>
      <c r="LG6" s="318"/>
      <c r="LH6" s="318"/>
      <c r="LI6" s="318"/>
      <c r="LJ6" s="318"/>
      <c r="LK6" s="318"/>
      <c r="LL6" s="318"/>
      <c r="LM6" s="318"/>
      <c r="LN6" s="318"/>
      <c r="LO6" s="318"/>
      <c r="LP6" s="318"/>
      <c r="LQ6" s="318"/>
      <c r="LR6" s="318"/>
      <c r="LS6" s="318"/>
      <c r="LT6" s="318"/>
      <c r="LU6" s="318"/>
      <c r="LV6" s="318"/>
      <c r="LW6" s="318"/>
      <c r="LX6" s="318"/>
      <c r="LY6" s="318"/>
      <c r="LZ6" s="318"/>
      <c r="MA6" s="318"/>
      <c r="MB6" s="318"/>
      <c r="MC6" s="318"/>
      <c r="MD6" s="318"/>
      <c r="ME6" s="318"/>
      <c r="MF6" s="318"/>
      <c r="MG6" s="318"/>
      <c r="MH6" s="318"/>
      <c r="MI6" s="318"/>
      <c r="MJ6" s="318"/>
      <c r="MK6" s="318"/>
      <c r="ML6" s="318"/>
      <c r="MM6" s="318"/>
      <c r="MN6" s="318"/>
      <c r="MO6" s="318"/>
      <c r="MP6" s="318"/>
      <c r="MQ6" s="318"/>
      <c r="MR6" s="318"/>
      <c r="MS6" s="318"/>
      <c r="MT6" s="318"/>
      <c r="MU6" s="318"/>
      <c r="MV6" s="318"/>
      <c r="MW6" s="318"/>
      <c r="MX6" s="318"/>
      <c r="MY6" s="318"/>
      <c r="MZ6" s="318"/>
      <c r="NA6" s="318"/>
      <c r="NB6" s="318"/>
      <c r="NC6" s="318"/>
      <c r="ND6" s="318"/>
      <c r="NE6" s="318"/>
      <c r="NF6" s="318"/>
      <c r="NG6" s="318"/>
      <c r="NH6" s="318"/>
      <c r="NI6" s="318"/>
      <c r="NJ6" s="318"/>
      <c r="NK6" s="318"/>
      <c r="NL6" s="318"/>
      <c r="NM6" s="318"/>
      <c r="NN6" s="318"/>
      <c r="NO6" s="318"/>
      <c r="NP6" s="318"/>
      <c r="NQ6" s="318"/>
      <c r="NR6" s="318"/>
      <c r="NS6" s="318"/>
      <c r="NT6" s="318"/>
      <c r="NU6" s="318"/>
      <c r="NV6" s="318"/>
      <c r="NW6" s="318"/>
      <c r="NX6" s="318"/>
      <c r="NY6" s="318"/>
      <c r="NZ6" s="318"/>
      <c r="OA6" s="318"/>
      <c r="OB6" s="318"/>
      <c r="OC6" s="318"/>
      <c r="OD6" s="318"/>
      <c r="OE6" s="318"/>
      <c r="OF6" s="318"/>
      <c r="OG6" s="318"/>
      <c r="OH6" s="318"/>
      <c r="OI6" s="318"/>
      <c r="OJ6" s="318"/>
      <c r="OK6" s="318"/>
      <c r="OL6" s="318"/>
      <c r="OM6" s="318"/>
      <c r="ON6" s="318"/>
      <c r="OO6" s="318"/>
      <c r="OP6" s="318"/>
      <c r="OQ6" s="318"/>
      <c r="OR6" s="318"/>
      <c r="OS6" s="318"/>
      <c r="OT6" s="318"/>
      <c r="OU6" s="318"/>
      <c r="OV6" s="318"/>
      <c r="OW6" s="318"/>
      <c r="OX6" s="318"/>
      <c r="OY6" s="318"/>
      <c r="OZ6" s="318"/>
      <c r="PA6" s="318"/>
      <c r="PB6" s="318"/>
      <c r="PC6" s="318"/>
      <c r="PD6" s="318"/>
      <c r="PE6" s="318"/>
      <c r="PF6" s="318"/>
      <c r="PG6" s="318"/>
      <c r="PH6" s="318"/>
      <c r="PI6" s="318"/>
      <c r="PJ6" s="318"/>
      <c r="PK6" s="318"/>
      <c r="PL6" s="318"/>
      <c r="PM6" s="318"/>
      <c r="PN6" s="318"/>
      <c r="PO6" s="318"/>
      <c r="PP6" s="318"/>
      <c r="PQ6" s="318"/>
      <c r="PR6" s="318"/>
      <c r="PS6" s="318"/>
      <c r="PT6" s="318"/>
      <c r="PU6" s="318"/>
      <c r="PV6" s="318"/>
      <c r="PW6" s="318"/>
      <c r="PX6" s="318"/>
      <c r="PY6" s="318"/>
      <c r="PZ6" s="318"/>
      <c r="QA6" s="318"/>
      <c r="QB6" s="318"/>
      <c r="QC6" s="318"/>
      <c r="QD6" s="318"/>
      <c r="QE6" s="318"/>
      <c r="QF6" s="318"/>
      <c r="QG6" s="318"/>
      <c r="QH6" s="318"/>
      <c r="QI6" s="318"/>
      <c r="QJ6" s="318"/>
      <c r="QK6" s="318"/>
      <c r="QL6" s="318"/>
      <c r="QM6" s="318"/>
      <c r="QN6" s="318"/>
      <c r="QO6" s="318"/>
      <c r="QP6" s="318"/>
      <c r="QQ6" s="318"/>
      <c r="QR6" s="318"/>
      <c r="QS6" s="318"/>
      <c r="QT6" s="318"/>
      <c r="QU6" s="318"/>
      <c r="QV6" s="318"/>
      <c r="QW6" s="318"/>
      <c r="QX6" s="318"/>
      <c r="QY6" s="318"/>
      <c r="QZ6" s="318"/>
      <c r="RA6" s="318"/>
      <c r="RB6" s="318"/>
      <c r="RC6" s="318"/>
      <c r="RD6" s="318"/>
      <c r="RE6" s="318"/>
      <c r="RF6" s="318"/>
      <c r="RG6" s="318"/>
      <c r="RH6" s="318"/>
      <c r="RI6" s="318"/>
      <c r="RJ6" s="318"/>
      <c r="RK6" s="318"/>
    </row>
    <row r="7" spans="1:480" x14ac:dyDescent="0.35">
      <c r="A7" s="74">
        <v>2</v>
      </c>
      <c r="B7" s="14" t="s">
        <v>78</v>
      </c>
      <c r="C7" s="13"/>
      <c r="D7" s="145"/>
      <c r="E7" s="62"/>
      <c r="F7" s="72">
        <v>30000000</v>
      </c>
      <c r="G7" s="22"/>
      <c r="H7" s="365">
        <f>SUM(G8:G9)</f>
        <v>29120000</v>
      </c>
      <c r="I7" s="96">
        <f>F7-H7</f>
        <v>880000</v>
      </c>
      <c r="J7" s="104">
        <f>(H7*100)/F7</f>
        <v>97.066666666666663</v>
      </c>
      <c r="K7" s="84" t="s">
        <v>112</v>
      </c>
      <c r="L7" s="322">
        <f>29120000-H7</f>
        <v>0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4"/>
      <c r="JW7" s="84"/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4"/>
      <c r="LP7" s="84"/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4"/>
      <c r="NI7" s="84"/>
      <c r="NJ7" s="84"/>
      <c r="NK7" s="84"/>
      <c r="NL7" s="84"/>
      <c r="NM7" s="84"/>
      <c r="NN7" s="84"/>
      <c r="NO7" s="84"/>
      <c r="NP7" s="84"/>
      <c r="NQ7" s="84"/>
      <c r="NR7" s="84"/>
      <c r="NS7" s="84"/>
      <c r="NT7" s="84"/>
      <c r="NU7" s="84"/>
      <c r="NV7" s="84"/>
      <c r="NW7" s="84"/>
      <c r="NX7" s="84"/>
      <c r="NY7" s="84"/>
      <c r="NZ7" s="84"/>
      <c r="OA7" s="84"/>
      <c r="OB7" s="84"/>
      <c r="OC7" s="84"/>
      <c r="OD7" s="84"/>
      <c r="OE7" s="84"/>
      <c r="OF7" s="84"/>
      <c r="OG7" s="84"/>
      <c r="OH7" s="84"/>
      <c r="OI7" s="84"/>
      <c r="OJ7" s="84"/>
      <c r="OK7" s="84"/>
      <c r="OL7" s="84"/>
      <c r="OM7" s="84"/>
      <c r="ON7" s="84"/>
      <c r="OO7" s="84"/>
      <c r="OP7" s="84"/>
      <c r="OQ7" s="84"/>
      <c r="OR7" s="84"/>
      <c r="OS7" s="84"/>
      <c r="OT7" s="84"/>
      <c r="OU7" s="84"/>
      <c r="OV7" s="84"/>
      <c r="OW7" s="84"/>
      <c r="OX7" s="84"/>
      <c r="OY7" s="84"/>
      <c r="OZ7" s="84"/>
      <c r="PA7" s="84"/>
      <c r="PB7" s="84"/>
      <c r="PC7" s="84"/>
      <c r="PD7" s="84"/>
      <c r="PE7" s="84"/>
      <c r="PF7" s="84"/>
      <c r="PG7" s="84"/>
      <c r="PH7" s="84"/>
      <c r="PI7" s="84"/>
      <c r="PJ7" s="84"/>
      <c r="PK7" s="84"/>
      <c r="PL7" s="84"/>
      <c r="PM7" s="84"/>
      <c r="PN7" s="84"/>
      <c r="PO7" s="84"/>
      <c r="PP7" s="84"/>
      <c r="PQ7" s="84"/>
      <c r="PR7" s="84"/>
      <c r="PS7" s="84"/>
      <c r="PT7" s="84"/>
      <c r="PU7" s="84"/>
      <c r="PV7" s="84"/>
      <c r="PW7" s="84"/>
      <c r="PX7" s="84"/>
      <c r="PY7" s="84"/>
      <c r="PZ7" s="84"/>
      <c r="QA7" s="84"/>
      <c r="QB7" s="84"/>
      <c r="QC7" s="84"/>
      <c r="QD7" s="84"/>
      <c r="QE7" s="84"/>
      <c r="QF7" s="84"/>
      <c r="QG7" s="84"/>
      <c r="QH7" s="84"/>
      <c r="QI7" s="84"/>
      <c r="QJ7" s="84"/>
      <c r="QK7" s="84"/>
      <c r="QL7" s="84"/>
      <c r="QM7" s="84"/>
      <c r="QN7" s="84"/>
      <c r="QO7" s="84"/>
      <c r="QP7" s="84"/>
      <c r="QQ7" s="84"/>
      <c r="QR7" s="84"/>
      <c r="QS7" s="84"/>
      <c r="QT7" s="84"/>
      <c r="QU7" s="84"/>
      <c r="QV7" s="84"/>
      <c r="QW7" s="84"/>
      <c r="QX7" s="84"/>
      <c r="QY7" s="84"/>
      <c r="QZ7" s="84"/>
      <c r="RA7" s="84"/>
      <c r="RB7" s="84"/>
      <c r="RC7" s="84"/>
      <c r="RD7" s="84"/>
      <c r="RE7" s="84"/>
      <c r="RF7" s="84"/>
      <c r="RG7" s="84"/>
      <c r="RH7" s="84"/>
      <c r="RI7" s="84"/>
      <c r="RJ7" s="84"/>
      <c r="RK7" s="84"/>
    </row>
    <row r="8" spans="1:480" s="54" customFormat="1" ht="16" thickBot="1" x14ac:dyDescent="0.4">
      <c r="A8" s="69" t="s">
        <v>49</v>
      </c>
      <c r="B8" s="158" t="s">
        <v>105</v>
      </c>
      <c r="C8" s="207">
        <v>4</v>
      </c>
      <c r="D8" s="310" t="s">
        <v>106</v>
      </c>
      <c r="E8" s="320" t="s">
        <v>107</v>
      </c>
      <c r="F8" s="162">
        <v>0</v>
      </c>
      <c r="G8" s="162">
        <v>27171238.5</v>
      </c>
      <c r="H8" s="363">
        <v>0</v>
      </c>
      <c r="I8" s="300">
        <v>0</v>
      </c>
      <c r="J8" s="301"/>
      <c r="K8" s="84"/>
      <c r="L8" s="322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4"/>
      <c r="LP8" s="84"/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4"/>
      <c r="NI8" s="84"/>
      <c r="NJ8" s="84"/>
      <c r="NK8" s="84"/>
      <c r="NL8" s="84"/>
      <c r="NM8" s="84"/>
      <c r="NN8" s="84"/>
      <c r="NO8" s="84"/>
      <c r="NP8" s="84"/>
      <c r="NQ8" s="84"/>
      <c r="NR8" s="84"/>
      <c r="NS8" s="84"/>
      <c r="NT8" s="84"/>
      <c r="NU8" s="84"/>
      <c r="NV8" s="84"/>
      <c r="NW8" s="84"/>
      <c r="NX8" s="84"/>
      <c r="NY8" s="84"/>
      <c r="NZ8" s="84"/>
      <c r="OA8" s="84"/>
      <c r="OB8" s="84"/>
      <c r="OC8" s="84"/>
      <c r="OD8" s="84"/>
      <c r="OE8" s="84"/>
      <c r="OF8" s="84"/>
      <c r="OG8" s="84"/>
      <c r="OH8" s="84"/>
      <c r="OI8" s="84"/>
      <c r="OJ8" s="84"/>
      <c r="OK8" s="84"/>
      <c r="OL8" s="84"/>
      <c r="OM8" s="84"/>
      <c r="ON8" s="84"/>
      <c r="OO8" s="84"/>
      <c r="OP8" s="84"/>
      <c r="OQ8" s="84"/>
      <c r="OR8" s="84"/>
      <c r="OS8" s="84"/>
      <c r="OT8" s="84"/>
      <c r="OU8" s="84"/>
      <c r="OV8" s="84"/>
      <c r="OW8" s="84"/>
      <c r="OX8" s="84"/>
      <c r="OY8" s="84"/>
      <c r="OZ8" s="84"/>
      <c r="PA8" s="84"/>
      <c r="PB8" s="84"/>
      <c r="PC8" s="84"/>
      <c r="PD8" s="84"/>
      <c r="PE8" s="84"/>
      <c r="PF8" s="84"/>
      <c r="PG8" s="84"/>
      <c r="PH8" s="84"/>
      <c r="PI8" s="84"/>
      <c r="PJ8" s="84"/>
      <c r="PK8" s="84"/>
      <c r="PL8" s="84"/>
      <c r="PM8" s="84"/>
      <c r="PN8" s="84"/>
      <c r="PO8" s="84"/>
      <c r="PP8" s="84"/>
      <c r="PQ8" s="84"/>
      <c r="PR8" s="84"/>
      <c r="PS8" s="84"/>
      <c r="PT8" s="84"/>
      <c r="PU8" s="84"/>
      <c r="PV8" s="84"/>
      <c r="PW8" s="84"/>
      <c r="PX8" s="84"/>
      <c r="PY8" s="84"/>
      <c r="PZ8" s="84"/>
      <c r="QA8" s="84"/>
      <c r="QB8" s="84"/>
      <c r="QC8" s="84"/>
      <c r="QD8" s="84"/>
      <c r="QE8" s="84"/>
      <c r="QF8" s="84"/>
      <c r="QG8" s="84"/>
      <c r="QH8" s="84"/>
      <c r="QI8" s="84"/>
      <c r="QJ8" s="84"/>
      <c r="QK8" s="84"/>
      <c r="QL8" s="84"/>
      <c r="QM8" s="84"/>
      <c r="QN8" s="84"/>
      <c r="QO8" s="84"/>
      <c r="QP8" s="84"/>
      <c r="QQ8" s="84"/>
      <c r="QR8" s="84"/>
      <c r="QS8" s="84"/>
      <c r="QT8" s="84"/>
      <c r="QU8" s="84"/>
      <c r="QV8" s="84"/>
      <c r="QW8" s="84"/>
      <c r="QX8" s="84"/>
      <c r="QY8" s="84"/>
      <c r="QZ8" s="84"/>
      <c r="RA8" s="84"/>
      <c r="RB8" s="84"/>
      <c r="RC8" s="84"/>
      <c r="RD8" s="84"/>
      <c r="RE8" s="84"/>
      <c r="RF8" s="84"/>
      <c r="RG8" s="84"/>
      <c r="RH8" s="84"/>
      <c r="RI8" s="84"/>
      <c r="RJ8" s="84"/>
      <c r="RK8" s="84"/>
    </row>
    <row r="9" spans="1:480" s="351" customFormat="1" ht="16" thickBot="1" x14ac:dyDescent="0.4">
      <c r="A9" s="352"/>
      <c r="B9" s="353" t="s">
        <v>116</v>
      </c>
      <c r="C9" s="354"/>
      <c r="D9" s="355" t="s">
        <v>110</v>
      </c>
      <c r="E9" s="356" t="s">
        <v>117</v>
      </c>
      <c r="F9" s="357"/>
      <c r="G9" s="357">
        <v>1948761.5</v>
      </c>
      <c r="H9" s="366"/>
      <c r="I9" s="358"/>
      <c r="J9" s="359"/>
      <c r="K9" s="350"/>
      <c r="L9" s="36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50"/>
      <c r="BN9" s="350"/>
      <c r="BO9" s="350"/>
      <c r="BP9" s="350"/>
      <c r="BQ9" s="350"/>
      <c r="BR9" s="350"/>
      <c r="BS9" s="350"/>
      <c r="BT9" s="350"/>
      <c r="BU9" s="350"/>
      <c r="BV9" s="350"/>
      <c r="BW9" s="350"/>
      <c r="BX9" s="350"/>
      <c r="BY9" s="350"/>
      <c r="BZ9" s="350"/>
      <c r="CA9" s="350"/>
      <c r="CB9" s="350"/>
      <c r="CC9" s="350"/>
      <c r="CD9" s="350"/>
      <c r="CE9" s="350"/>
      <c r="CF9" s="350"/>
      <c r="CG9" s="350"/>
      <c r="CH9" s="350"/>
      <c r="CI9" s="350"/>
      <c r="CJ9" s="350"/>
      <c r="CK9" s="350"/>
      <c r="CL9" s="350"/>
      <c r="CM9" s="350"/>
      <c r="CN9" s="350"/>
      <c r="CO9" s="350"/>
      <c r="CP9" s="350"/>
      <c r="CQ9" s="350"/>
      <c r="CR9" s="350"/>
      <c r="CS9" s="350"/>
      <c r="CT9" s="350"/>
      <c r="CU9" s="350"/>
      <c r="CV9" s="350"/>
      <c r="CW9" s="350"/>
      <c r="CX9" s="350"/>
      <c r="CY9" s="350"/>
      <c r="CZ9" s="350"/>
      <c r="DA9" s="350"/>
      <c r="DB9" s="350"/>
      <c r="DC9" s="350"/>
      <c r="DD9" s="350"/>
      <c r="DE9" s="350"/>
      <c r="DF9" s="350"/>
      <c r="DG9" s="350"/>
      <c r="DH9" s="350"/>
      <c r="DI9" s="350"/>
      <c r="DJ9" s="350"/>
      <c r="DK9" s="350"/>
      <c r="DL9" s="350"/>
      <c r="DM9" s="350"/>
      <c r="DN9" s="350"/>
      <c r="DO9" s="350"/>
      <c r="DP9" s="350"/>
      <c r="DQ9" s="350"/>
      <c r="DR9" s="350"/>
      <c r="DS9" s="350"/>
      <c r="DT9" s="350"/>
      <c r="DU9" s="350"/>
      <c r="DV9" s="350"/>
      <c r="DW9" s="350"/>
      <c r="DX9" s="350"/>
      <c r="DY9" s="350"/>
      <c r="DZ9" s="350"/>
      <c r="EA9" s="350"/>
      <c r="EB9" s="350"/>
      <c r="EC9" s="350"/>
      <c r="ED9" s="350"/>
      <c r="EE9" s="350"/>
      <c r="EF9" s="350"/>
      <c r="EG9" s="350"/>
      <c r="EH9" s="350"/>
      <c r="EI9" s="350"/>
      <c r="EJ9" s="350"/>
      <c r="EK9" s="350"/>
      <c r="EL9" s="350"/>
      <c r="EM9" s="350"/>
      <c r="EN9" s="350"/>
      <c r="EO9" s="350"/>
      <c r="EP9" s="350"/>
      <c r="EQ9" s="350"/>
      <c r="ER9" s="350"/>
      <c r="ES9" s="350"/>
      <c r="ET9" s="350"/>
      <c r="EU9" s="350"/>
      <c r="EV9" s="350"/>
      <c r="EW9" s="350"/>
      <c r="EX9" s="350"/>
      <c r="EY9" s="350"/>
      <c r="EZ9" s="350"/>
      <c r="FA9" s="350"/>
      <c r="FB9" s="350"/>
      <c r="FC9" s="350"/>
      <c r="FD9" s="350"/>
      <c r="FE9" s="350"/>
      <c r="FF9" s="350"/>
      <c r="FG9" s="350"/>
      <c r="FH9" s="350"/>
      <c r="FI9" s="350"/>
      <c r="FJ9" s="350"/>
      <c r="FK9" s="350"/>
      <c r="FL9" s="350"/>
      <c r="FM9" s="350"/>
      <c r="FN9" s="350"/>
      <c r="FO9" s="350"/>
      <c r="FP9" s="350"/>
      <c r="FQ9" s="350"/>
      <c r="FR9" s="350"/>
      <c r="FS9" s="350"/>
      <c r="FT9" s="350"/>
      <c r="FU9" s="350"/>
      <c r="FV9" s="350"/>
      <c r="FW9" s="350"/>
      <c r="FX9" s="350"/>
      <c r="FY9" s="350"/>
      <c r="FZ9" s="350"/>
      <c r="GA9" s="350"/>
      <c r="GB9" s="350"/>
      <c r="GC9" s="350"/>
      <c r="GD9" s="350"/>
      <c r="GE9" s="350"/>
      <c r="GF9" s="350"/>
      <c r="GG9" s="350"/>
      <c r="GH9" s="350"/>
      <c r="GI9" s="350"/>
      <c r="GJ9" s="350"/>
      <c r="GK9" s="350"/>
      <c r="GL9" s="350"/>
      <c r="GM9" s="350"/>
      <c r="GN9" s="350"/>
      <c r="GO9" s="350"/>
      <c r="GP9" s="350"/>
      <c r="GQ9" s="350"/>
      <c r="GR9" s="350"/>
      <c r="GS9" s="350"/>
      <c r="GT9" s="350"/>
      <c r="GU9" s="350"/>
      <c r="GV9" s="350"/>
      <c r="GW9" s="350"/>
      <c r="GX9" s="350"/>
      <c r="GY9" s="350"/>
      <c r="GZ9" s="350"/>
      <c r="HA9" s="350"/>
      <c r="HB9" s="350"/>
      <c r="HC9" s="350"/>
      <c r="HD9" s="350"/>
      <c r="HE9" s="350"/>
      <c r="HF9" s="350"/>
      <c r="HG9" s="350"/>
      <c r="HH9" s="350"/>
      <c r="HI9" s="350"/>
      <c r="HJ9" s="350"/>
      <c r="HK9" s="350"/>
      <c r="HL9" s="350"/>
      <c r="HM9" s="350"/>
      <c r="HN9" s="350"/>
      <c r="HO9" s="350"/>
      <c r="HP9" s="350"/>
      <c r="HQ9" s="350"/>
      <c r="HR9" s="350"/>
      <c r="HS9" s="350"/>
      <c r="HT9" s="350"/>
      <c r="HU9" s="350"/>
      <c r="HV9" s="350"/>
      <c r="HW9" s="350"/>
      <c r="HX9" s="350"/>
      <c r="HY9" s="350"/>
      <c r="HZ9" s="350"/>
      <c r="IA9" s="350"/>
      <c r="IB9" s="350"/>
      <c r="IC9" s="350"/>
      <c r="ID9" s="350"/>
      <c r="IE9" s="350"/>
      <c r="IF9" s="350"/>
      <c r="IG9" s="350"/>
      <c r="IH9" s="350"/>
      <c r="II9" s="350"/>
      <c r="IJ9" s="350"/>
      <c r="IK9" s="350"/>
      <c r="IL9" s="350"/>
      <c r="IM9" s="350"/>
      <c r="IN9" s="350"/>
      <c r="IO9" s="350"/>
      <c r="IP9" s="350"/>
      <c r="IQ9" s="350"/>
      <c r="IR9" s="350"/>
      <c r="IS9" s="350"/>
      <c r="IT9" s="350"/>
      <c r="IU9" s="350"/>
      <c r="IV9" s="350"/>
      <c r="IW9" s="350"/>
      <c r="IX9" s="350"/>
      <c r="IY9" s="350"/>
      <c r="IZ9" s="350"/>
      <c r="JA9" s="350"/>
      <c r="JB9" s="350"/>
      <c r="JC9" s="350"/>
      <c r="JD9" s="350"/>
      <c r="JE9" s="350"/>
      <c r="JF9" s="350"/>
      <c r="JG9" s="350"/>
      <c r="JH9" s="350"/>
      <c r="JI9" s="350"/>
      <c r="JJ9" s="350"/>
      <c r="JK9" s="350"/>
      <c r="JL9" s="350"/>
      <c r="JM9" s="350"/>
      <c r="JN9" s="350"/>
      <c r="JO9" s="350"/>
      <c r="JP9" s="350"/>
      <c r="JQ9" s="350"/>
      <c r="JR9" s="350"/>
      <c r="JS9" s="350"/>
      <c r="JT9" s="350"/>
      <c r="JU9" s="350"/>
      <c r="JV9" s="350"/>
      <c r="JW9" s="350"/>
      <c r="JX9" s="350"/>
      <c r="JY9" s="350"/>
      <c r="JZ9" s="350"/>
      <c r="KA9" s="350"/>
      <c r="KB9" s="350"/>
      <c r="KC9" s="350"/>
      <c r="KD9" s="350"/>
      <c r="KE9" s="350"/>
      <c r="KF9" s="350"/>
      <c r="KG9" s="350"/>
      <c r="KH9" s="350"/>
      <c r="KI9" s="350"/>
      <c r="KJ9" s="350"/>
      <c r="KK9" s="350"/>
      <c r="KL9" s="350"/>
      <c r="KM9" s="350"/>
      <c r="KN9" s="350"/>
      <c r="KO9" s="350"/>
      <c r="KP9" s="350"/>
      <c r="KQ9" s="350"/>
      <c r="KR9" s="350"/>
      <c r="KS9" s="350"/>
      <c r="KT9" s="350"/>
      <c r="KU9" s="350"/>
      <c r="KV9" s="350"/>
      <c r="KW9" s="350"/>
      <c r="KX9" s="350"/>
      <c r="KY9" s="350"/>
      <c r="KZ9" s="350"/>
      <c r="LA9" s="350"/>
      <c r="LB9" s="350"/>
      <c r="LC9" s="350"/>
      <c r="LD9" s="350"/>
      <c r="LE9" s="350"/>
      <c r="LF9" s="350"/>
      <c r="LG9" s="350"/>
      <c r="LH9" s="350"/>
      <c r="LI9" s="350"/>
      <c r="LJ9" s="350"/>
      <c r="LK9" s="350"/>
      <c r="LL9" s="350"/>
      <c r="LM9" s="350"/>
      <c r="LN9" s="350"/>
      <c r="LO9" s="350"/>
      <c r="LP9" s="350"/>
      <c r="LQ9" s="350"/>
      <c r="LR9" s="350"/>
      <c r="LS9" s="350"/>
      <c r="LT9" s="350"/>
      <c r="LU9" s="350"/>
      <c r="LV9" s="350"/>
      <c r="LW9" s="350"/>
      <c r="LX9" s="350"/>
      <c r="LY9" s="350"/>
      <c r="LZ9" s="350"/>
      <c r="MA9" s="350"/>
      <c r="MB9" s="350"/>
      <c r="MC9" s="350"/>
      <c r="MD9" s="350"/>
      <c r="ME9" s="350"/>
      <c r="MF9" s="350"/>
      <c r="MG9" s="350"/>
      <c r="MH9" s="350"/>
      <c r="MI9" s="350"/>
      <c r="MJ9" s="350"/>
      <c r="MK9" s="350"/>
      <c r="ML9" s="350"/>
      <c r="MM9" s="350"/>
      <c r="MN9" s="350"/>
      <c r="MO9" s="350"/>
      <c r="MP9" s="350"/>
      <c r="MQ9" s="350"/>
      <c r="MR9" s="350"/>
      <c r="MS9" s="350"/>
      <c r="MT9" s="350"/>
      <c r="MU9" s="350"/>
      <c r="MV9" s="350"/>
      <c r="MW9" s="350"/>
      <c r="MX9" s="350"/>
      <c r="MY9" s="350"/>
      <c r="MZ9" s="350"/>
      <c r="NA9" s="350"/>
      <c r="NB9" s="350"/>
      <c r="NC9" s="350"/>
      <c r="ND9" s="350"/>
      <c r="NE9" s="350"/>
      <c r="NF9" s="350"/>
      <c r="NG9" s="350"/>
      <c r="NH9" s="350"/>
      <c r="NI9" s="350"/>
      <c r="NJ9" s="350"/>
      <c r="NK9" s="350"/>
      <c r="NL9" s="350"/>
      <c r="NM9" s="350"/>
      <c r="NN9" s="350"/>
      <c r="NO9" s="350"/>
      <c r="NP9" s="350"/>
      <c r="NQ9" s="350"/>
      <c r="NR9" s="350"/>
      <c r="NS9" s="350"/>
      <c r="NT9" s="350"/>
      <c r="NU9" s="350"/>
      <c r="NV9" s="350"/>
      <c r="NW9" s="350"/>
      <c r="NX9" s="350"/>
      <c r="NY9" s="350"/>
      <c r="NZ9" s="350"/>
      <c r="OA9" s="350"/>
      <c r="OB9" s="350"/>
      <c r="OC9" s="350"/>
      <c r="OD9" s="350"/>
      <c r="OE9" s="350"/>
      <c r="OF9" s="350"/>
      <c r="OG9" s="350"/>
      <c r="OH9" s="350"/>
      <c r="OI9" s="350"/>
      <c r="OJ9" s="350"/>
      <c r="OK9" s="350"/>
      <c r="OL9" s="350"/>
      <c r="OM9" s="350"/>
      <c r="ON9" s="350"/>
      <c r="OO9" s="350"/>
      <c r="OP9" s="350"/>
      <c r="OQ9" s="350"/>
      <c r="OR9" s="350"/>
      <c r="OS9" s="350"/>
      <c r="OT9" s="350"/>
      <c r="OU9" s="350"/>
      <c r="OV9" s="350"/>
      <c r="OW9" s="350"/>
      <c r="OX9" s="350"/>
      <c r="OY9" s="350"/>
      <c r="OZ9" s="350"/>
      <c r="PA9" s="350"/>
      <c r="PB9" s="350"/>
      <c r="PC9" s="350"/>
      <c r="PD9" s="350"/>
      <c r="PE9" s="350"/>
      <c r="PF9" s="350"/>
      <c r="PG9" s="350"/>
      <c r="PH9" s="350"/>
      <c r="PI9" s="350"/>
      <c r="PJ9" s="350"/>
      <c r="PK9" s="350"/>
      <c r="PL9" s="350"/>
      <c r="PM9" s="350"/>
      <c r="PN9" s="350"/>
      <c r="PO9" s="350"/>
      <c r="PP9" s="350"/>
      <c r="PQ9" s="350"/>
      <c r="PR9" s="350"/>
      <c r="PS9" s="350"/>
      <c r="PT9" s="350"/>
      <c r="PU9" s="350"/>
      <c r="PV9" s="350"/>
      <c r="PW9" s="350"/>
      <c r="PX9" s="350"/>
      <c r="PY9" s="350"/>
      <c r="PZ9" s="350"/>
      <c r="QA9" s="350"/>
      <c r="QB9" s="350"/>
      <c r="QC9" s="350"/>
      <c r="QD9" s="350"/>
      <c r="QE9" s="350"/>
      <c r="QF9" s="350"/>
      <c r="QG9" s="350"/>
      <c r="QH9" s="350"/>
      <c r="QI9" s="350"/>
      <c r="QJ9" s="350"/>
      <c r="QK9" s="350"/>
      <c r="QL9" s="350"/>
      <c r="QM9" s="350"/>
      <c r="QN9" s="350"/>
      <c r="QO9" s="350"/>
      <c r="QP9" s="350"/>
      <c r="QQ9" s="350"/>
      <c r="QR9" s="350"/>
      <c r="QS9" s="350"/>
      <c r="QT9" s="350"/>
      <c r="QU9" s="350"/>
      <c r="QV9" s="350"/>
      <c r="QW9" s="350"/>
      <c r="QX9" s="350"/>
      <c r="QY9" s="350"/>
      <c r="QZ9" s="350"/>
      <c r="RA9" s="350"/>
      <c r="RB9" s="350"/>
      <c r="RC9" s="350"/>
      <c r="RD9" s="350"/>
      <c r="RE9" s="350"/>
      <c r="RF9" s="350"/>
      <c r="RG9" s="350"/>
      <c r="RH9" s="350"/>
      <c r="RI9" s="350"/>
      <c r="RJ9" s="350"/>
      <c r="RK9" s="350"/>
    </row>
    <row r="10" spans="1:480" x14ac:dyDescent="0.35">
      <c r="A10" s="110">
        <v>3</v>
      </c>
      <c r="B10" s="111" t="s">
        <v>5</v>
      </c>
      <c r="C10" s="112"/>
      <c r="D10" s="146"/>
      <c r="E10" s="113"/>
      <c r="F10" s="114">
        <v>25000000</v>
      </c>
      <c r="G10" s="115"/>
      <c r="H10" s="367">
        <f>SUM(G10:G11)</f>
        <v>24820000</v>
      </c>
      <c r="I10" s="116">
        <f>F10-H10</f>
        <v>180000</v>
      </c>
      <c r="J10" s="117">
        <f>(H10*100)/F10</f>
        <v>99.28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4"/>
      <c r="JW10" s="84"/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4"/>
      <c r="LP10" s="84"/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4"/>
      <c r="NI10" s="84"/>
      <c r="NJ10" s="84"/>
      <c r="NK10" s="84"/>
      <c r="NL10" s="84"/>
      <c r="NM10" s="84"/>
      <c r="NN10" s="84"/>
      <c r="NO10" s="84"/>
      <c r="NP10" s="84"/>
      <c r="NQ10" s="84"/>
      <c r="NR10" s="84"/>
      <c r="NS10" s="84"/>
      <c r="NT10" s="84"/>
      <c r="NU10" s="84"/>
      <c r="NV10" s="84"/>
      <c r="NW10" s="84"/>
      <c r="NX10" s="84"/>
      <c r="NY10" s="84"/>
      <c r="NZ10" s="84"/>
      <c r="OA10" s="84"/>
      <c r="OB10" s="84"/>
      <c r="OC10" s="84"/>
      <c r="OD10" s="84"/>
      <c r="OE10" s="84"/>
      <c r="OF10" s="84"/>
      <c r="OG10" s="84"/>
      <c r="OH10" s="84"/>
      <c r="OI10" s="84"/>
      <c r="OJ10" s="84"/>
      <c r="OK10" s="84"/>
      <c r="OL10" s="84"/>
      <c r="OM10" s="84"/>
      <c r="ON10" s="84"/>
      <c r="OO10" s="84"/>
      <c r="OP10" s="84"/>
      <c r="OQ10" s="84"/>
      <c r="OR10" s="84"/>
      <c r="OS10" s="84"/>
      <c r="OT10" s="84"/>
      <c r="OU10" s="84"/>
      <c r="OV10" s="84"/>
      <c r="OW10" s="84"/>
      <c r="OX10" s="84"/>
      <c r="OY10" s="84"/>
      <c r="OZ10" s="84"/>
      <c r="PA10" s="84"/>
      <c r="PB10" s="84"/>
      <c r="PC10" s="84"/>
      <c r="PD10" s="84"/>
      <c r="PE10" s="84"/>
      <c r="PF10" s="84"/>
      <c r="PG10" s="84"/>
      <c r="PH10" s="84"/>
      <c r="PI10" s="84"/>
      <c r="PJ10" s="84"/>
      <c r="PK10" s="84"/>
      <c r="PL10" s="84"/>
      <c r="PM10" s="84"/>
      <c r="PN10" s="84"/>
      <c r="PO10" s="84"/>
      <c r="PP10" s="84"/>
      <c r="PQ10" s="84"/>
      <c r="PR10" s="84"/>
      <c r="PS10" s="84"/>
      <c r="PT10" s="84"/>
      <c r="PU10" s="84"/>
      <c r="PV10" s="84"/>
      <c r="PW10" s="84"/>
      <c r="PX10" s="84"/>
      <c r="PY10" s="84"/>
      <c r="PZ10" s="84"/>
      <c r="QA10" s="84"/>
      <c r="QB10" s="84"/>
      <c r="QC10" s="84"/>
      <c r="QD10" s="84"/>
      <c r="QE10" s="84"/>
      <c r="QF10" s="84"/>
      <c r="QG10" s="84"/>
      <c r="QH10" s="84"/>
      <c r="QI10" s="84"/>
      <c r="QJ10" s="84"/>
      <c r="QK10" s="84"/>
      <c r="QL10" s="84"/>
      <c r="QM10" s="84"/>
      <c r="QN10" s="84"/>
      <c r="QO10" s="84"/>
      <c r="QP10" s="84"/>
      <c r="QQ10" s="84"/>
      <c r="QR10" s="84"/>
      <c r="QS10" s="84"/>
      <c r="QT10" s="84"/>
      <c r="QU10" s="84"/>
      <c r="QV10" s="84"/>
      <c r="QW10" s="84"/>
      <c r="QX10" s="84"/>
      <c r="QY10" s="84"/>
      <c r="QZ10" s="84"/>
      <c r="RA10" s="84"/>
      <c r="RB10" s="84"/>
      <c r="RC10" s="84"/>
      <c r="RD10" s="84"/>
      <c r="RE10" s="84"/>
      <c r="RF10" s="84"/>
      <c r="RG10" s="84"/>
      <c r="RH10" s="84"/>
      <c r="RI10" s="84"/>
      <c r="RJ10" s="84"/>
      <c r="RK10" s="84"/>
    </row>
    <row r="11" spans="1:480" s="9" customFormat="1" ht="16" thickBot="1" x14ac:dyDescent="0.4">
      <c r="A11" s="80" t="s">
        <v>49</v>
      </c>
      <c r="B11" s="302" t="s">
        <v>104</v>
      </c>
      <c r="C11" s="303" t="s">
        <v>48</v>
      </c>
      <c r="D11" s="310" t="s">
        <v>106</v>
      </c>
      <c r="E11" s="361" t="s">
        <v>121</v>
      </c>
      <c r="F11" s="304">
        <v>0</v>
      </c>
      <c r="G11" s="304">
        <v>24820000</v>
      </c>
      <c r="H11" s="368">
        <v>0</v>
      </c>
      <c r="I11" s="305">
        <v>0</v>
      </c>
      <c r="J11" s="306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4"/>
      <c r="JW11" s="84"/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4"/>
      <c r="LP11" s="84"/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4"/>
      <c r="NI11" s="84"/>
      <c r="NJ11" s="84"/>
      <c r="NK11" s="84"/>
      <c r="NL11" s="84"/>
      <c r="NM11" s="84"/>
      <c r="NN11" s="84"/>
      <c r="NO11" s="84"/>
      <c r="NP11" s="84"/>
      <c r="NQ11" s="84"/>
      <c r="NR11" s="84"/>
      <c r="NS11" s="84"/>
      <c r="NT11" s="84"/>
      <c r="NU11" s="84"/>
      <c r="NV11" s="84"/>
      <c r="NW11" s="84"/>
      <c r="NX11" s="84"/>
      <c r="NY11" s="84"/>
      <c r="NZ11" s="84"/>
      <c r="OA11" s="84"/>
      <c r="OB11" s="84"/>
      <c r="OC11" s="84"/>
      <c r="OD11" s="84"/>
      <c r="OE11" s="84"/>
      <c r="OF11" s="84"/>
      <c r="OG11" s="84"/>
      <c r="OH11" s="84"/>
      <c r="OI11" s="84"/>
      <c r="OJ11" s="84"/>
      <c r="OK11" s="84"/>
      <c r="OL11" s="84"/>
      <c r="OM11" s="84"/>
      <c r="ON11" s="84"/>
      <c r="OO11" s="84"/>
      <c r="OP11" s="84"/>
      <c r="OQ11" s="84"/>
      <c r="OR11" s="84"/>
      <c r="OS11" s="84"/>
      <c r="OT11" s="84"/>
      <c r="OU11" s="84"/>
      <c r="OV11" s="84"/>
      <c r="OW11" s="84"/>
      <c r="OX11" s="84"/>
      <c r="OY11" s="84"/>
      <c r="OZ11" s="84"/>
      <c r="PA11" s="84"/>
      <c r="PB11" s="84"/>
      <c r="PC11" s="84"/>
      <c r="PD11" s="84"/>
      <c r="PE11" s="84"/>
      <c r="PF11" s="84"/>
      <c r="PG11" s="84"/>
      <c r="PH11" s="84"/>
      <c r="PI11" s="84"/>
      <c r="PJ11" s="84"/>
      <c r="PK11" s="84"/>
      <c r="PL11" s="84"/>
      <c r="PM11" s="84"/>
      <c r="PN11" s="84"/>
      <c r="PO11" s="84"/>
      <c r="PP11" s="84"/>
      <c r="PQ11" s="84"/>
      <c r="PR11" s="84"/>
      <c r="PS11" s="84"/>
      <c r="PT11" s="84"/>
      <c r="PU11" s="84"/>
      <c r="PV11" s="84"/>
      <c r="PW11" s="84"/>
      <c r="PX11" s="84"/>
      <c r="PY11" s="84"/>
      <c r="PZ11" s="84"/>
      <c r="QA11" s="84"/>
      <c r="QB11" s="84"/>
      <c r="QC11" s="84"/>
      <c r="QD11" s="84"/>
      <c r="QE11" s="84"/>
      <c r="QF11" s="84"/>
      <c r="QG11" s="84"/>
      <c r="QH11" s="84"/>
      <c r="QI11" s="84"/>
      <c r="QJ11" s="84"/>
      <c r="QK11" s="84"/>
      <c r="QL11" s="84"/>
      <c r="QM11" s="84"/>
      <c r="QN11" s="84"/>
      <c r="QO11" s="84"/>
      <c r="QP11" s="84"/>
      <c r="QQ11" s="84"/>
      <c r="QR11" s="84"/>
      <c r="QS11" s="84"/>
      <c r="QT11" s="84"/>
      <c r="QU11" s="84"/>
      <c r="QV11" s="84"/>
      <c r="QW11" s="84"/>
      <c r="QX11" s="84"/>
      <c r="QY11" s="84"/>
      <c r="QZ11" s="84"/>
      <c r="RA11" s="84"/>
      <c r="RB11" s="84"/>
      <c r="RC11" s="84"/>
      <c r="RD11" s="84"/>
      <c r="RE11" s="84"/>
      <c r="RF11" s="84"/>
      <c r="RG11" s="84"/>
      <c r="RH11" s="84"/>
      <c r="RI11" s="84"/>
      <c r="RJ11" s="84"/>
      <c r="RK11" s="84"/>
      <c r="RL11" s="83"/>
    </row>
    <row r="12" spans="1:480" s="54" customFormat="1" ht="16" thickBot="1" x14ac:dyDescent="0.4">
      <c r="A12" s="315">
        <v>4</v>
      </c>
      <c r="B12" s="323" t="s">
        <v>79</v>
      </c>
      <c r="C12" s="85" t="s">
        <v>48</v>
      </c>
      <c r="D12" s="147"/>
      <c r="E12" s="86"/>
      <c r="F12" s="87">
        <v>45000000</v>
      </c>
      <c r="G12" s="88"/>
      <c r="H12" s="369">
        <f>SUM(G13:G15)</f>
        <v>44999957.5</v>
      </c>
      <c r="I12" s="118">
        <f>F12-H12</f>
        <v>42.5</v>
      </c>
      <c r="J12" s="117">
        <f>(H12*100)/F12</f>
        <v>99.999905555555557</v>
      </c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4"/>
      <c r="JW12" s="84"/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4"/>
      <c r="LP12" s="84"/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4"/>
      <c r="NI12" s="84"/>
      <c r="NJ12" s="84"/>
      <c r="NK12" s="84"/>
      <c r="NL12" s="84"/>
      <c r="NM12" s="84"/>
      <c r="NN12" s="84"/>
      <c r="NO12" s="84"/>
      <c r="NP12" s="84"/>
      <c r="NQ12" s="84"/>
      <c r="NR12" s="84"/>
      <c r="NS12" s="84"/>
      <c r="NT12" s="84"/>
      <c r="NU12" s="84"/>
      <c r="NV12" s="84"/>
      <c r="NW12" s="84"/>
      <c r="NX12" s="84"/>
      <c r="NY12" s="84"/>
      <c r="NZ12" s="84"/>
      <c r="OA12" s="84"/>
      <c r="OB12" s="84"/>
      <c r="OC12" s="84"/>
      <c r="OD12" s="84"/>
      <c r="OE12" s="84"/>
      <c r="OF12" s="84"/>
      <c r="OG12" s="84"/>
      <c r="OH12" s="84"/>
      <c r="OI12" s="84"/>
      <c r="OJ12" s="84"/>
      <c r="OK12" s="84"/>
      <c r="OL12" s="84"/>
      <c r="OM12" s="84"/>
      <c r="ON12" s="84"/>
      <c r="OO12" s="84"/>
      <c r="OP12" s="84"/>
      <c r="OQ12" s="84"/>
      <c r="OR12" s="84"/>
      <c r="OS12" s="84"/>
      <c r="OT12" s="84"/>
      <c r="OU12" s="84"/>
      <c r="OV12" s="84"/>
      <c r="OW12" s="84"/>
      <c r="OX12" s="84"/>
      <c r="OY12" s="84"/>
      <c r="OZ12" s="84"/>
      <c r="PA12" s="84"/>
      <c r="PB12" s="84"/>
      <c r="PC12" s="84"/>
      <c r="PD12" s="84"/>
      <c r="PE12" s="84"/>
      <c r="PF12" s="84"/>
      <c r="PG12" s="84"/>
      <c r="PH12" s="84"/>
      <c r="PI12" s="84"/>
      <c r="PJ12" s="84"/>
      <c r="PK12" s="84"/>
      <c r="PL12" s="84"/>
      <c r="PM12" s="84"/>
      <c r="PN12" s="84"/>
      <c r="PO12" s="84"/>
      <c r="PP12" s="84"/>
      <c r="PQ12" s="84"/>
      <c r="PR12" s="84"/>
      <c r="PS12" s="84"/>
      <c r="PT12" s="84"/>
      <c r="PU12" s="84"/>
      <c r="PV12" s="84"/>
      <c r="PW12" s="84"/>
      <c r="PX12" s="84"/>
      <c r="PY12" s="84"/>
      <c r="PZ12" s="84"/>
      <c r="QA12" s="84"/>
      <c r="QB12" s="84"/>
      <c r="QC12" s="84"/>
      <c r="QD12" s="84"/>
      <c r="QE12" s="84"/>
      <c r="QF12" s="84"/>
      <c r="QG12" s="84"/>
      <c r="QH12" s="84"/>
      <c r="QI12" s="84"/>
      <c r="QJ12" s="84"/>
      <c r="QK12" s="84"/>
      <c r="QL12" s="84"/>
      <c r="QM12" s="84"/>
      <c r="QN12" s="84"/>
      <c r="QO12" s="84"/>
      <c r="QP12" s="84"/>
      <c r="QQ12" s="84"/>
      <c r="QR12" s="84"/>
      <c r="QS12" s="84"/>
      <c r="QT12" s="84"/>
      <c r="QU12" s="84"/>
      <c r="QV12" s="84"/>
      <c r="QW12" s="84"/>
      <c r="QX12" s="84"/>
      <c r="QY12" s="84"/>
      <c r="QZ12" s="84"/>
      <c r="RA12" s="84"/>
      <c r="RB12" s="84"/>
      <c r="RC12" s="84"/>
      <c r="RD12" s="84"/>
      <c r="RE12" s="84"/>
      <c r="RF12" s="84"/>
      <c r="RG12" s="84"/>
      <c r="RH12" s="84"/>
      <c r="RI12" s="84"/>
      <c r="RJ12" s="84"/>
      <c r="RK12" s="84"/>
    </row>
    <row r="13" spans="1:480" s="54" customFormat="1" ht="16" thickBot="1" x14ac:dyDescent="0.4">
      <c r="A13" s="55" t="s">
        <v>49</v>
      </c>
      <c r="B13" s="59" t="s">
        <v>113</v>
      </c>
      <c r="C13" s="112" t="s">
        <v>48</v>
      </c>
      <c r="D13" s="146" t="s">
        <v>106</v>
      </c>
      <c r="E13" s="86" t="s">
        <v>108</v>
      </c>
      <c r="F13" s="114"/>
      <c r="G13" s="316">
        <v>40483957.5</v>
      </c>
      <c r="H13" s="370"/>
      <c r="I13" s="317"/>
      <c r="J13" s="117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  <c r="IX13" s="84"/>
      <c r="IY13" s="84"/>
      <c r="IZ13" s="84"/>
      <c r="JA13" s="84"/>
      <c r="JB13" s="84"/>
      <c r="JC13" s="84"/>
      <c r="JD13" s="84"/>
      <c r="JE13" s="84"/>
      <c r="JF13" s="84"/>
      <c r="JG13" s="84"/>
      <c r="JH13" s="84"/>
      <c r="JI13" s="84"/>
      <c r="JJ13" s="84"/>
      <c r="JK13" s="84"/>
      <c r="JL13" s="84"/>
      <c r="JM13" s="84"/>
      <c r="JN13" s="84"/>
      <c r="JO13" s="84"/>
      <c r="JP13" s="84"/>
      <c r="JQ13" s="84"/>
      <c r="JR13" s="84"/>
      <c r="JS13" s="84"/>
      <c r="JT13" s="84"/>
      <c r="JU13" s="84"/>
      <c r="JV13" s="84"/>
      <c r="JW13" s="84"/>
      <c r="JX13" s="84"/>
      <c r="JY13" s="84"/>
      <c r="JZ13" s="84"/>
      <c r="KA13" s="84"/>
      <c r="KB13" s="84"/>
      <c r="KC13" s="84"/>
      <c r="KD13" s="84"/>
      <c r="KE13" s="84"/>
      <c r="KF13" s="84"/>
      <c r="KG13" s="84"/>
      <c r="KH13" s="84"/>
      <c r="KI13" s="84"/>
      <c r="KJ13" s="84"/>
      <c r="KK13" s="84"/>
      <c r="KL13" s="84"/>
      <c r="KM13" s="84"/>
      <c r="KN13" s="84"/>
      <c r="KO13" s="84"/>
      <c r="KP13" s="84"/>
      <c r="KQ13" s="84"/>
      <c r="KR13" s="84"/>
      <c r="KS13" s="84"/>
      <c r="KT13" s="84"/>
      <c r="KU13" s="84"/>
      <c r="KV13" s="84"/>
      <c r="KW13" s="84"/>
      <c r="KX13" s="84"/>
      <c r="KY13" s="84"/>
      <c r="KZ13" s="84"/>
      <c r="LA13" s="84"/>
      <c r="LB13" s="84"/>
      <c r="LC13" s="84"/>
      <c r="LD13" s="84"/>
      <c r="LE13" s="84"/>
      <c r="LF13" s="84"/>
      <c r="LG13" s="84"/>
      <c r="LH13" s="84"/>
      <c r="LI13" s="84"/>
      <c r="LJ13" s="84"/>
      <c r="LK13" s="84"/>
      <c r="LL13" s="84"/>
      <c r="LM13" s="84"/>
      <c r="LN13" s="84"/>
      <c r="LO13" s="84"/>
      <c r="LP13" s="84"/>
      <c r="LQ13" s="84"/>
      <c r="LR13" s="84"/>
      <c r="LS13" s="84"/>
      <c r="LT13" s="84"/>
      <c r="LU13" s="84"/>
      <c r="LV13" s="84"/>
      <c r="LW13" s="84"/>
      <c r="LX13" s="84"/>
      <c r="LY13" s="84"/>
      <c r="LZ13" s="84"/>
      <c r="MA13" s="84"/>
      <c r="MB13" s="84"/>
      <c r="MC13" s="84"/>
      <c r="MD13" s="84"/>
      <c r="ME13" s="84"/>
      <c r="MF13" s="84"/>
      <c r="MG13" s="84"/>
      <c r="MH13" s="84"/>
      <c r="MI13" s="84"/>
      <c r="MJ13" s="84"/>
      <c r="MK13" s="84"/>
      <c r="ML13" s="84"/>
      <c r="MM13" s="84"/>
      <c r="MN13" s="84"/>
      <c r="MO13" s="84"/>
      <c r="MP13" s="84"/>
      <c r="MQ13" s="84"/>
      <c r="MR13" s="84"/>
      <c r="MS13" s="84"/>
      <c r="MT13" s="84"/>
      <c r="MU13" s="84"/>
      <c r="MV13" s="84"/>
      <c r="MW13" s="84"/>
      <c r="MX13" s="84"/>
      <c r="MY13" s="84"/>
      <c r="MZ13" s="84"/>
      <c r="NA13" s="84"/>
      <c r="NB13" s="84"/>
      <c r="NC13" s="84"/>
      <c r="ND13" s="84"/>
      <c r="NE13" s="84"/>
      <c r="NF13" s="84"/>
      <c r="NG13" s="84"/>
      <c r="NH13" s="84"/>
      <c r="NI13" s="84"/>
      <c r="NJ13" s="84"/>
      <c r="NK13" s="84"/>
      <c r="NL13" s="84"/>
      <c r="NM13" s="84"/>
      <c r="NN13" s="84"/>
      <c r="NO13" s="84"/>
      <c r="NP13" s="84"/>
      <c r="NQ13" s="84"/>
      <c r="NR13" s="84"/>
      <c r="NS13" s="84"/>
      <c r="NT13" s="84"/>
      <c r="NU13" s="84"/>
      <c r="NV13" s="84"/>
      <c r="NW13" s="84"/>
      <c r="NX13" s="84"/>
      <c r="NY13" s="84"/>
      <c r="NZ13" s="84"/>
      <c r="OA13" s="84"/>
      <c r="OB13" s="84"/>
      <c r="OC13" s="84"/>
      <c r="OD13" s="84"/>
      <c r="OE13" s="84"/>
      <c r="OF13" s="84"/>
      <c r="OG13" s="84"/>
      <c r="OH13" s="84"/>
      <c r="OI13" s="84"/>
      <c r="OJ13" s="84"/>
      <c r="OK13" s="84"/>
      <c r="OL13" s="84"/>
      <c r="OM13" s="84"/>
      <c r="ON13" s="84"/>
      <c r="OO13" s="84"/>
      <c r="OP13" s="84"/>
      <c r="OQ13" s="84"/>
      <c r="OR13" s="84"/>
      <c r="OS13" s="84"/>
      <c r="OT13" s="84"/>
      <c r="OU13" s="84"/>
      <c r="OV13" s="84"/>
      <c r="OW13" s="84"/>
      <c r="OX13" s="84"/>
      <c r="OY13" s="84"/>
      <c r="OZ13" s="84"/>
      <c r="PA13" s="84"/>
      <c r="PB13" s="84"/>
      <c r="PC13" s="84"/>
      <c r="PD13" s="84"/>
      <c r="PE13" s="84"/>
      <c r="PF13" s="84"/>
      <c r="PG13" s="84"/>
      <c r="PH13" s="84"/>
      <c r="PI13" s="84"/>
      <c r="PJ13" s="84"/>
      <c r="PK13" s="84"/>
      <c r="PL13" s="84"/>
      <c r="PM13" s="84"/>
      <c r="PN13" s="84"/>
      <c r="PO13" s="84"/>
      <c r="PP13" s="84"/>
      <c r="PQ13" s="84"/>
      <c r="PR13" s="84"/>
      <c r="PS13" s="84"/>
      <c r="PT13" s="84"/>
      <c r="PU13" s="84"/>
      <c r="PV13" s="84"/>
      <c r="PW13" s="84"/>
      <c r="PX13" s="84"/>
      <c r="PY13" s="84"/>
      <c r="PZ13" s="84"/>
      <c r="QA13" s="84"/>
      <c r="QB13" s="84"/>
      <c r="QC13" s="84"/>
      <c r="QD13" s="84"/>
      <c r="QE13" s="84"/>
      <c r="QF13" s="84"/>
      <c r="QG13" s="84"/>
      <c r="QH13" s="84"/>
      <c r="QI13" s="84"/>
      <c r="QJ13" s="84"/>
      <c r="QK13" s="84"/>
      <c r="QL13" s="84"/>
      <c r="QM13" s="84"/>
      <c r="QN13" s="84"/>
      <c r="QO13" s="84"/>
      <c r="QP13" s="84"/>
      <c r="QQ13" s="84"/>
      <c r="QR13" s="84"/>
      <c r="QS13" s="84"/>
      <c r="QT13" s="84"/>
      <c r="QU13" s="84"/>
      <c r="QV13" s="84"/>
      <c r="QW13" s="84"/>
      <c r="QX13" s="84"/>
      <c r="QY13" s="84"/>
      <c r="QZ13" s="84"/>
      <c r="RA13" s="84"/>
      <c r="RB13" s="84"/>
      <c r="RC13" s="84"/>
      <c r="RD13" s="84"/>
      <c r="RE13" s="84"/>
      <c r="RF13" s="84"/>
      <c r="RG13" s="84"/>
      <c r="RH13" s="84"/>
      <c r="RI13" s="84"/>
      <c r="RJ13" s="84"/>
      <c r="RK13" s="84"/>
    </row>
    <row r="14" spans="1:480" s="351" customFormat="1" ht="16" thickBot="1" x14ac:dyDescent="0.4">
      <c r="A14" s="341" t="s">
        <v>50</v>
      </c>
      <c r="B14" s="342" t="s">
        <v>125</v>
      </c>
      <c r="C14" s="343" t="s">
        <v>48</v>
      </c>
      <c r="D14" s="344" t="s">
        <v>110</v>
      </c>
      <c r="E14" s="345" t="s">
        <v>130</v>
      </c>
      <c r="F14" s="346"/>
      <c r="G14" s="347">
        <v>2480000</v>
      </c>
      <c r="H14" s="340"/>
      <c r="I14" s="348"/>
      <c r="J14" s="349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50"/>
      <c r="BW14" s="350"/>
      <c r="BX14" s="350"/>
      <c r="BY14" s="350"/>
      <c r="BZ14" s="350"/>
      <c r="CA14" s="350"/>
      <c r="CB14" s="350"/>
      <c r="CC14" s="350"/>
      <c r="CD14" s="350"/>
      <c r="CE14" s="350"/>
      <c r="CF14" s="350"/>
      <c r="CG14" s="350"/>
      <c r="CH14" s="350"/>
      <c r="CI14" s="350"/>
      <c r="CJ14" s="350"/>
      <c r="CK14" s="350"/>
      <c r="CL14" s="350"/>
      <c r="CM14" s="350"/>
      <c r="CN14" s="350"/>
      <c r="CO14" s="350"/>
      <c r="CP14" s="350"/>
      <c r="CQ14" s="350"/>
      <c r="CR14" s="350"/>
      <c r="CS14" s="350"/>
      <c r="CT14" s="350"/>
      <c r="CU14" s="350"/>
      <c r="CV14" s="350"/>
      <c r="CW14" s="350"/>
      <c r="CX14" s="350"/>
      <c r="CY14" s="350"/>
      <c r="CZ14" s="350"/>
      <c r="DA14" s="350"/>
      <c r="DB14" s="350"/>
      <c r="DC14" s="350"/>
      <c r="DD14" s="350"/>
      <c r="DE14" s="350"/>
      <c r="DF14" s="350"/>
      <c r="DG14" s="350"/>
      <c r="DH14" s="350"/>
      <c r="DI14" s="350"/>
      <c r="DJ14" s="350"/>
      <c r="DK14" s="350"/>
      <c r="DL14" s="350"/>
      <c r="DM14" s="350"/>
      <c r="DN14" s="350"/>
      <c r="DO14" s="350"/>
      <c r="DP14" s="350"/>
      <c r="DQ14" s="350"/>
      <c r="DR14" s="350"/>
      <c r="DS14" s="350"/>
      <c r="DT14" s="350"/>
      <c r="DU14" s="350"/>
      <c r="DV14" s="350"/>
      <c r="DW14" s="350"/>
      <c r="DX14" s="350"/>
      <c r="DY14" s="350"/>
      <c r="DZ14" s="350"/>
      <c r="EA14" s="350"/>
      <c r="EB14" s="350"/>
      <c r="EC14" s="350"/>
      <c r="ED14" s="350"/>
      <c r="EE14" s="350"/>
      <c r="EF14" s="350"/>
      <c r="EG14" s="350"/>
      <c r="EH14" s="350"/>
      <c r="EI14" s="350"/>
      <c r="EJ14" s="350"/>
      <c r="EK14" s="350"/>
      <c r="EL14" s="350"/>
      <c r="EM14" s="350"/>
      <c r="EN14" s="350"/>
      <c r="EO14" s="350"/>
      <c r="EP14" s="350"/>
      <c r="EQ14" s="350"/>
      <c r="ER14" s="350"/>
      <c r="ES14" s="350"/>
      <c r="ET14" s="350"/>
      <c r="EU14" s="350"/>
      <c r="EV14" s="350"/>
      <c r="EW14" s="350"/>
      <c r="EX14" s="350"/>
      <c r="EY14" s="350"/>
      <c r="EZ14" s="350"/>
      <c r="FA14" s="350"/>
      <c r="FB14" s="350"/>
      <c r="FC14" s="350"/>
      <c r="FD14" s="350"/>
      <c r="FE14" s="350"/>
      <c r="FF14" s="350"/>
      <c r="FG14" s="350"/>
      <c r="FH14" s="350"/>
      <c r="FI14" s="350"/>
      <c r="FJ14" s="350"/>
      <c r="FK14" s="350"/>
      <c r="FL14" s="350"/>
      <c r="FM14" s="350"/>
      <c r="FN14" s="350"/>
      <c r="FO14" s="350"/>
      <c r="FP14" s="350"/>
      <c r="FQ14" s="350"/>
      <c r="FR14" s="350"/>
      <c r="FS14" s="350"/>
      <c r="FT14" s="350"/>
      <c r="FU14" s="350"/>
      <c r="FV14" s="350"/>
      <c r="FW14" s="350"/>
      <c r="FX14" s="350"/>
      <c r="FY14" s="350"/>
      <c r="FZ14" s="350"/>
      <c r="GA14" s="350"/>
      <c r="GB14" s="350"/>
      <c r="GC14" s="350"/>
      <c r="GD14" s="350"/>
      <c r="GE14" s="350"/>
      <c r="GF14" s="350"/>
      <c r="GG14" s="350"/>
      <c r="GH14" s="350"/>
      <c r="GI14" s="350"/>
      <c r="GJ14" s="350"/>
      <c r="GK14" s="350"/>
      <c r="GL14" s="350"/>
      <c r="GM14" s="350"/>
      <c r="GN14" s="350"/>
      <c r="GO14" s="350"/>
      <c r="GP14" s="350"/>
      <c r="GQ14" s="350"/>
      <c r="GR14" s="350"/>
      <c r="GS14" s="350"/>
      <c r="GT14" s="350"/>
      <c r="GU14" s="350"/>
      <c r="GV14" s="350"/>
      <c r="GW14" s="350"/>
      <c r="GX14" s="350"/>
      <c r="GY14" s="350"/>
      <c r="GZ14" s="350"/>
      <c r="HA14" s="350"/>
      <c r="HB14" s="350"/>
      <c r="HC14" s="350"/>
      <c r="HD14" s="350"/>
      <c r="HE14" s="350"/>
      <c r="HF14" s="350"/>
      <c r="HG14" s="350"/>
      <c r="HH14" s="350"/>
      <c r="HI14" s="350"/>
      <c r="HJ14" s="350"/>
      <c r="HK14" s="350"/>
      <c r="HL14" s="350"/>
      <c r="HM14" s="350"/>
      <c r="HN14" s="350"/>
      <c r="HO14" s="350"/>
      <c r="HP14" s="350"/>
      <c r="HQ14" s="350"/>
      <c r="HR14" s="350"/>
      <c r="HS14" s="350"/>
      <c r="HT14" s="350"/>
      <c r="HU14" s="350"/>
      <c r="HV14" s="350"/>
      <c r="HW14" s="350"/>
      <c r="HX14" s="350"/>
      <c r="HY14" s="350"/>
      <c r="HZ14" s="350"/>
      <c r="IA14" s="350"/>
      <c r="IB14" s="350"/>
      <c r="IC14" s="350"/>
      <c r="ID14" s="350"/>
      <c r="IE14" s="350"/>
      <c r="IF14" s="350"/>
      <c r="IG14" s="350"/>
      <c r="IH14" s="350"/>
      <c r="II14" s="350"/>
      <c r="IJ14" s="350"/>
      <c r="IK14" s="350"/>
      <c r="IL14" s="350"/>
      <c r="IM14" s="350"/>
      <c r="IN14" s="350"/>
      <c r="IO14" s="350"/>
      <c r="IP14" s="350"/>
      <c r="IQ14" s="350"/>
      <c r="IR14" s="350"/>
      <c r="IS14" s="350"/>
      <c r="IT14" s="350"/>
      <c r="IU14" s="350"/>
      <c r="IV14" s="350"/>
      <c r="IW14" s="350"/>
      <c r="IX14" s="350"/>
      <c r="IY14" s="350"/>
      <c r="IZ14" s="350"/>
      <c r="JA14" s="350"/>
      <c r="JB14" s="350"/>
      <c r="JC14" s="350"/>
      <c r="JD14" s="350"/>
      <c r="JE14" s="350"/>
      <c r="JF14" s="350"/>
      <c r="JG14" s="350"/>
      <c r="JH14" s="350"/>
      <c r="JI14" s="350"/>
      <c r="JJ14" s="350"/>
      <c r="JK14" s="350"/>
      <c r="JL14" s="350"/>
      <c r="JM14" s="350"/>
      <c r="JN14" s="350"/>
      <c r="JO14" s="350"/>
      <c r="JP14" s="350"/>
      <c r="JQ14" s="350"/>
      <c r="JR14" s="350"/>
      <c r="JS14" s="350"/>
      <c r="JT14" s="350"/>
      <c r="JU14" s="350"/>
      <c r="JV14" s="350"/>
      <c r="JW14" s="350"/>
      <c r="JX14" s="350"/>
      <c r="JY14" s="350"/>
      <c r="JZ14" s="350"/>
      <c r="KA14" s="350"/>
      <c r="KB14" s="350"/>
      <c r="KC14" s="350"/>
      <c r="KD14" s="350"/>
      <c r="KE14" s="350"/>
      <c r="KF14" s="350"/>
      <c r="KG14" s="350"/>
      <c r="KH14" s="350"/>
      <c r="KI14" s="350"/>
      <c r="KJ14" s="350"/>
      <c r="KK14" s="350"/>
      <c r="KL14" s="350"/>
      <c r="KM14" s="350"/>
      <c r="KN14" s="350"/>
      <c r="KO14" s="350"/>
      <c r="KP14" s="350"/>
      <c r="KQ14" s="350"/>
      <c r="KR14" s="350"/>
      <c r="KS14" s="350"/>
      <c r="KT14" s="350"/>
      <c r="KU14" s="350"/>
      <c r="KV14" s="350"/>
      <c r="KW14" s="350"/>
      <c r="KX14" s="350"/>
      <c r="KY14" s="350"/>
      <c r="KZ14" s="350"/>
      <c r="LA14" s="350"/>
      <c r="LB14" s="350"/>
      <c r="LC14" s="350"/>
      <c r="LD14" s="350"/>
      <c r="LE14" s="350"/>
      <c r="LF14" s="350"/>
      <c r="LG14" s="350"/>
      <c r="LH14" s="350"/>
      <c r="LI14" s="350"/>
      <c r="LJ14" s="350"/>
      <c r="LK14" s="350"/>
      <c r="LL14" s="350"/>
      <c r="LM14" s="350"/>
      <c r="LN14" s="350"/>
      <c r="LO14" s="350"/>
      <c r="LP14" s="350"/>
      <c r="LQ14" s="350"/>
      <c r="LR14" s="350"/>
      <c r="LS14" s="350"/>
      <c r="LT14" s="350"/>
      <c r="LU14" s="350"/>
      <c r="LV14" s="350"/>
      <c r="LW14" s="350"/>
      <c r="LX14" s="350"/>
      <c r="LY14" s="350"/>
      <c r="LZ14" s="350"/>
      <c r="MA14" s="350"/>
      <c r="MB14" s="350"/>
      <c r="MC14" s="350"/>
      <c r="MD14" s="350"/>
      <c r="ME14" s="350"/>
      <c r="MF14" s="350"/>
      <c r="MG14" s="350"/>
      <c r="MH14" s="350"/>
      <c r="MI14" s="350"/>
      <c r="MJ14" s="350"/>
      <c r="MK14" s="350"/>
      <c r="ML14" s="350"/>
      <c r="MM14" s="350"/>
      <c r="MN14" s="350"/>
      <c r="MO14" s="350"/>
      <c r="MP14" s="350"/>
      <c r="MQ14" s="350"/>
      <c r="MR14" s="350"/>
      <c r="MS14" s="350"/>
      <c r="MT14" s="350"/>
      <c r="MU14" s="350"/>
      <c r="MV14" s="350"/>
      <c r="MW14" s="350"/>
      <c r="MX14" s="350"/>
      <c r="MY14" s="350"/>
      <c r="MZ14" s="350"/>
      <c r="NA14" s="350"/>
      <c r="NB14" s="350"/>
      <c r="NC14" s="350"/>
      <c r="ND14" s="350"/>
      <c r="NE14" s="350"/>
      <c r="NF14" s="350"/>
      <c r="NG14" s="350"/>
      <c r="NH14" s="350"/>
      <c r="NI14" s="350"/>
      <c r="NJ14" s="350"/>
      <c r="NK14" s="350"/>
      <c r="NL14" s="350"/>
      <c r="NM14" s="350"/>
      <c r="NN14" s="350"/>
      <c r="NO14" s="350"/>
      <c r="NP14" s="350"/>
      <c r="NQ14" s="350"/>
      <c r="NR14" s="350"/>
      <c r="NS14" s="350"/>
      <c r="NT14" s="350"/>
      <c r="NU14" s="350"/>
      <c r="NV14" s="350"/>
      <c r="NW14" s="350"/>
      <c r="NX14" s="350"/>
      <c r="NY14" s="350"/>
      <c r="NZ14" s="350"/>
      <c r="OA14" s="350"/>
      <c r="OB14" s="350"/>
      <c r="OC14" s="350"/>
      <c r="OD14" s="350"/>
      <c r="OE14" s="350"/>
      <c r="OF14" s="350"/>
      <c r="OG14" s="350"/>
      <c r="OH14" s="350"/>
      <c r="OI14" s="350"/>
      <c r="OJ14" s="350"/>
      <c r="OK14" s="350"/>
      <c r="OL14" s="350"/>
      <c r="OM14" s="350"/>
      <c r="ON14" s="350"/>
      <c r="OO14" s="350"/>
      <c r="OP14" s="350"/>
      <c r="OQ14" s="350"/>
      <c r="OR14" s="350"/>
      <c r="OS14" s="350"/>
      <c r="OT14" s="350"/>
      <c r="OU14" s="350"/>
      <c r="OV14" s="350"/>
      <c r="OW14" s="350"/>
      <c r="OX14" s="350"/>
      <c r="OY14" s="350"/>
      <c r="OZ14" s="350"/>
      <c r="PA14" s="350"/>
      <c r="PB14" s="350"/>
      <c r="PC14" s="350"/>
      <c r="PD14" s="350"/>
      <c r="PE14" s="350"/>
      <c r="PF14" s="350"/>
      <c r="PG14" s="350"/>
      <c r="PH14" s="350"/>
      <c r="PI14" s="350"/>
      <c r="PJ14" s="350"/>
      <c r="PK14" s="350"/>
      <c r="PL14" s="350"/>
      <c r="PM14" s="350"/>
      <c r="PN14" s="350"/>
      <c r="PO14" s="350"/>
      <c r="PP14" s="350"/>
      <c r="PQ14" s="350"/>
      <c r="PR14" s="350"/>
      <c r="PS14" s="350"/>
      <c r="PT14" s="350"/>
      <c r="PU14" s="350"/>
      <c r="PV14" s="350"/>
      <c r="PW14" s="350"/>
      <c r="PX14" s="350"/>
      <c r="PY14" s="350"/>
      <c r="PZ14" s="350"/>
      <c r="QA14" s="350"/>
      <c r="QB14" s="350"/>
      <c r="QC14" s="350"/>
      <c r="QD14" s="350"/>
      <c r="QE14" s="350"/>
      <c r="QF14" s="350"/>
      <c r="QG14" s="350"/>
      <c r="QH14" s="350"/>
      <c r="QI14" s="350"/>
      <c r="QJ14" s="350"/>
      <c r="QK14" s="350"/>
      <c r="QL14" s="350"/>
      <c r="QM14" s="350"/>
      <c r="QN14" s="350"/>
      <c r="QO14" s="350"/>
      <c r="QP14" s="350"/>
      <c r="QQ14" s="350"/>
      <c r="QR14" s="350"/>
      <c r="QS14" s="350"/>
      <c r="QT14" s="350"/>
      <c r="QU14" s="350"/>
      <c r="QV14" s="350"/>
      <c r="QW14" s="350"/>
      <c r="QX14" s="350"/>
      <c r="QY14" s="350"/>
      <c r="QZ14" s="350"/>
      <c r="RA14" s="350"/>
      <c r="RB14" s="350"/>
      <c r="RC14" s="350"/>
      <c r="RD14" s="350"/>
      <c r="RE14" s="350"/>
      <c r="RF14" s="350"/>
      <c r="RG14" s="350"/>
      <c r="RH14" s="350"/>
      <c r="RI14" s="350"/>
      <c r="RJ14" s="350"/>
      <c r="RK14" s="350"/>
    </row>
    <row r="15" spans="1:480" s="351" customFormat="1" ht="16" thickBot="1" x14ac:dyDescent="0.4">
      <c r="A15" s="378" t="s">
        <v>51</v>
      </c>
      <c r="B15" s="379" t="s">
        <v>129</v>
      </c>
      <c r="C15" s="343" t="s">
        <v>48</v>
      </c>
      <c r="D15" s="344" t="s">
        <v>110</v>
      </c>
      <c r="E15" s="345" t="s">
        <v>108</v>
      </c>
      <c r="F15" s="346"/>
      <c r="G15" s="347">
        <v>2036000</v>
      </c>
      <c r="H15" s="340"/>
      <c r="I15" s="348"/>
      <c r="J15" s="349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50"/>
      <c r="BW15" s="350"/>
      <c r="BX15" s="350"/>
      <c r="BY15" s="350"/>
      <c r="BZ15" s="350"/>
      <c r="CA15" s="350"/>
      <c r="CB15" s="350"/>
      <c r="CC15" s="350"/>
      <c r="CD15" s="350"/>
      <c r="CE15" s="350"/>
      <c r="CF15" s="350"/>
      <c r="CG15" s="350"/>
      <c r="CH15" s="350"/>
      <c r="CI15" s="350"/>
      <c r="CJ15" s="350"/>
      <c r="CK15" s="350"/>
      <c r="CL15" s="350"/>
      <c r="CM15" s="350"/>
      <c r="CN15" s="350"/>
      <c r="CO15" s="350"/>
      <c r="CP15" s="350"/>
      <c r="CQ15" s="350"/>
      <c r="CR15" s="350"/>
      <c r="CS15" s="350"/>
      <c r="CT15" s="350"/>
      <c r="CU15" s="350"/>
      <c r="CV15" s="350"/>
      <c r="CW15" s="350"/>
      <c r="CX15" s="350"/>
      <c r="CY15" s="350"/>
      <c r="CZ15" s="350"/>
      <c r="DA15" s="350"/>
      <c r="DB15" s="350"/>
      <c r="DC15" s="350"/>
      <c r="DD15" s="350"/>
      <c r="DE15" s="350"/>
      <c r="DF15" s="350"/>
      <c r="DG15" s="350"/>
      <c r="DH15" s="350"/>
      <c r="DI15" s="350"/>
      <c r="DJ15" s="350"/>
      <c r="DK15" s="350"/>
      <c r="DL15" s="350"/>
      <c r="DM15" s="350"/>
      <c r="DN15" s="350"/>
      <c r="DO15" s="350"/>
      <c r="DP15" s="350"/>
      <c r="DQ15" s="350"/>
      <c r="DR15" s="350"/>
      <c r="DS15" s="350"/>
      <c r="DT15" s="350"/>
      <c r="DU15" s="350"/>
      <c r="DV15" s="350"/>
      <c r="DW15" s="350"/>
      <c r="DX15" s="350"/>
      <c r="DY15" s="350"/>
      <c r="DZ15" s="350"/>
      <c r="EA15" s="350"/>
      <c r="EB15" s="350"/>
      <c r="EC15" s="350"/>
      <c r="ED15" s="350"/>
      <c r="EE15" s="350"/>
      <c r="EF15" s="350"/>
      <c r="EG15" s="350"/>
      <c r="EH15" s="350"/>
      <c r="EI15" s="350"/>
      <c r="EJ15" s="350"/>
      <c r="EK15" s="350"/>
      <c r="EL15" s="350"/>
      <c r="EM15" s="350"/>
      <c r="EN15" s="350"/>
      <c r="EO15" s="350"/>
      <c r="EP15" s="350"/>
      <c r="EQ15" s="350"/>
      <c r="ER15" s="350"/>
      <c r="ES15" s="350"/>
      <c r="ET15" s="350"/>
      <c r="EU15" s="350"/>
      <c r="EV15" s="350"/>
      <c r="EW15" s="350"/>
      <c r="EX15" s="350"/>
      <c r="EY15" s="350"/>
      <c r="EZ15" s="350"/>
      <c r="FA15" s="350"/>
      <c r="FB15" s="350"/>
      <c r="FC15" s="350"/>
      <c r="FD15" s="350"/>
      <c r="FE15" s="350"/>
      <c r="FF15" s="350"/>
      <c r="FG15" s="350"/>
      <c r="FH15" s="350"/>
      <c r="FI15" s="350"/>
      <c r="FJ15" s="350"/>
      <c r="FK15" s="350"/>
      <c r="FL15" s="350"/>
      <c r="FM15" s="350"/>
      <c r="FN15" s="350"/>
      <c r="FO15" s="350"/>
      <c r="FP15" s="350"/>
      <c r="FQ15" s="350"/>
      <c r="FR15" s="350"/>
      <c r="FS15" s="350"/>
      <c r="FT15" s="350"/>
      <c r="FU15" s="350"/>
      <c r="FV15" s="350"/>
      <c r="FW15" s="350"/>
      <c r="FX15" s="350"/>
      <c r="FY15" s="350"/>
      <c r="FZ15" s="350"/>
      <c r="GA15" s="350"/>
      <c r="GB15" s="350"/>
      <c r="GC15" s="350"/>
      <c r="GD15" s="350"/>
      <c r="GE15" s="350"/>
      <c r="GF15" s="350"/>
      <c r="GG15" s="350"/>
      <c r="GH15" s="350"/>
      <c r="GI15" s="350"/>
      <c r="GJ15" s="350"/>
      <c r="GK15" s="350"/>
      <c r="GL15" s="350"/>
      <c r="GM15" s="350"/>
      <c r="GN15" s="350"/>
      <c r="GO15" s="350"/>
      <c r="GP15" s="350"/>
      <c r="GQ15" s="350"/>
      <c r="GR15" s="350"/>
      <c r="GS15" s="350"/>
      <c r="GT15" s="350"/>
      <c r="GU15" s="350"/>
      <c r="GV15" s="350"/>
      <c r="GW15" s="350"/>
      <c r="GX15" s="350"/>
      <c r="GY15" s="350"/>
      <c r="GZ15" s="350"/>
      <c r="HA15" s="350"/>
      <c r="HB15" s="350"/>
      <c r="HC15" s="350"/>
      <c r="HD15" s="350"/>
      <c r="HE15" s="350"/>
      <c r="HF15" s="350"/>
      <c r="HG15" s="350"/>
      <c r="HH15" s="350"/>
      <c r="HI15" s="350"/>
      <c r="HJ15" s="350"/>
      <c r="HK15" s="350"/>
      <c r="HL15" s="350"/>
      <c r="HM15" s="350"/>
      <c r="HN15" s="350"/>
      <c r="HO15" s="350"/>
      <c r="HP15" s="350"/>
      <c r="HQ15" s="350"/>
      <c r="HR15" s="350"/>
      <c r="HS15" s="350"/>
      <c r="HT15" s="350"/>
      <c r="HU15" s="350"/>
      <c r="HV15" s="350"/>
      <c r="HW15" s="350"/>
      <c r="HX15" s="350"/>
      <c r="HY15" s="350"/>
      <c r="HZ15" s="350"/>
      <c r="IA15" s="350"/>
      <c r="IB15" s="350"/>
      <c r="IC15" s="350"/>
      <c r="ID15" s="350"/>
      <c r="IE15" s="350"/>
      <c r="IF15" s="350"/>
      <c r="IG15" s="350"/>
      <c r="IH15" s="350"/>
      <c r="II15" s="350"/>
      <c r="IJ15" s="350"/>
      <c r="IK15" s="350"/>
      <c r="IL15" s="350"/>
      <c r="IM15" s="350"/>
      <c r="IN15" s="350"/>
      <c r="IO15" s="350"/>
      <c r="IP15" s="350"/>
      <c r="IQ15" s="350"/>
      <c r="IR15" s="350"/>
      <c r="IS15" s="350"/>
      <c r="IT15" s="350"/>
      <c r="IU15" s="350"/>
      <c r="IV15" s="350"/>
      <c r="IW15" s="350"/>
      <c r="IX15" s="350"/>
      <c r="IY15" s="350"/>
      <c r="IZ15" s="350"/>
      <c r="JA15" s="350"/>
      <c r="JB15" s="350"/>
      <c r="JC15" s="350"/>
      <c r="JD15" s="350"/>
      <c r="JE15" s="350"/>
      <c r="JF15" s="350"/>
      <c r="JG15" s="350"/>
      <c r="JH15" s="350"/>
      <c r="JI15" s="350"/>
      <c r="JJ15" s="350"/>
      <c r="JK15" s="350"/>
      <c r="JL15" s="350"/>
      <c r="JM15" s="350"/>
      <c r="JN15" s="350"/>
      <c r="JO15" s="350"/>
      <c r="JP15" s="350"/>
      <c r="JQ15" s="350"/>
      <c r="JR15" s="350"/>
      <c r="JS15" s="350"/>
      <c r="JT15" s="350"/>
      <c r="JU15" s="350"/>
      <c r="JV15" s="350"/>
      <c r="JW15" s="350"/>
      <c r="JX15" s="350"/>
      <c r="JY15" s="350"/>
      <c r="JZ15" s="350"/>
      <c r="KA15" s="350"/>
      <c r="KB15" s="350"/>
      <c r="KC15" s="350"/>
      <c r="KD15" s="350"/>
      <c r="KE15" s="350"/>
      <c r="KF15" s="350"/>
      <c r="KG15" s="350"/>
      <c r="KH15" s="350"/>
      <c r="KI15" s="350"/>
      <c r="KJ15" s="350"/>
      <c r="KK15" s="350"/>
      <c r="KL15" s="350"/>
      <c r="KM15" s="350"/>
      <c r="KN15" s="350"/>
      <c r="KO15" s="350"/>
      <c r="KP15" s="350"/>
      <c r="KQ15" s="350"/>
      <c r="KR15" s="350"/>
      <c r="KS15" s="350"/>
      <c r="KT15" s="350"/>
      <c r="KU15" s="350"/>
      <c r="KV15" s="350"/>
      <c r="KW15" s="350"/>
      <c r="KX15" s="350"/>
      <c r="KY15" s="350"/>
      <c r="KZ15" s="350"/>
      <c r="LA15" s="350"/>
      <c r="LB15" s="350"/>
      <c r="LC15" s="350"/>
      <c r="LD15" s="350"/>
      <c r="LE15" s="350"/>
      <c r="LF15" s="350"/>
      <c r="LG15" s="350"/>
      <c r="LH15" s="350"/>
      <c r="LI15" s="350"/>
      <c r="LJ15" s="350"/>
      <c r="LK15" s="350"/>
      <c r="LL15" s="350"/>
      <c r="LM15" s="350"/>
      <c r="LN15" s="350"/>
      <c r="LO15" s="350"/>
      <c r="LP15" s="350"/>
      <c r="LQ15" s="350"/>
      <c r="LR15" s="350"/>
      <c r="LS15" s="350"/>
      <c r="LT15" s="350"/>
      <c r="LU15" s="350"/>
      <c r="LV15" s="350"/>
      <c r="LW15" s="350"/>
      <c r="LX15" s="350"/>
      <c r="LY15" s="350"/>
      <c r="LZ15" s="350"/>
      <c r="MA15" s="350"/>
      <c r="MB15" s="350"/>
      <c r="MC15" s="350"/>
      <c r="MD15" s="350"/>
      <c r="ME15" s="350"/>
      <c r="MF15" s="350"/>
      <c r="MG15" s="350"/>
      <c r="MH15" s="350"/>
      <c r="MI15" s="350"/>
      <c r="MJ15" s="350"/>
      <c r="MK15" s="350"/>
      <c r="ML15" s="350"/>
      <c r="MM15" s="350"/>
      <c r="MN15" s="350"/>
      <c r="MO15" s="350"/>
      <c r="MP15" s="350"/>
      <c r="MQ15" s="350"/>
      <c r="MR15" s="350"/>
      <c r="MS15" s="350"/>
      <c r="MT15" s="350"/>
      <c r="MU15" s="350"/>
      <c r="MV15" s="350"/>
      <c r="MW15" s="350"/>
      <c r="MX15" s="350"/>
      <c r="MY15" s="350"/>
      <c r="MZ15" s="350"/>
      <c r="NA15" s="350"/>
      <c r="NB15" s="350"/>
      <c r="NC15" s="350"/>
      <c r="ND15" s="350"/>
      <c r="NE15" s="350"/>
      <c r="NF15" s="350"/>
      <c r="NG15" s="350"/>
      <c r="NH15" s="350"/>
      <c r="NI15" s="350"/>
      <c r="NJ15" s="350"/>
      <c r="NK15" s="350"/>
      <c r="NL15" s="350"/>
      <c r="NM15" s="350"/>
      <c r="NN15" s="350"/>
      <c r="NO15" s="350"/>
      <c r="NP15" s="350"/>
      <c r="NQ15" s="350"/>
      <c r="NR15" s="350"/>
      <c r="NS15" s="350"/>
      <c r="NT15" s="350"/>
      <c r="NU15" s="350"/>
      <c r="NV15" s="350"/>
      <c r="NW15" s="350"/>
      <c r="NX15" s="350"/>
      <c r="NY15" s="350"/>
      <c r="NZ15" s="350"/>
      <c r="OA15" s="350"/>
      <c r="OB15" s="350"/>
      <c r="OC15" s="350"/>
      <c r="OD15" s="350"/>
      <c r="OE15" s="350"/>
      <c r="OF15" s="350"/>
      <c r="OG15" s="350"/>
      <c r="OH15" s="350"/>
      <c r="OI15" s="350"/>
      <c r="OJ15" s="350"/>
      <c r="OK15" s="350"/>
      <c r="OL15" s="350"/>
      <c r="OM15" s="350"/>
      <c r="ON15" s="350"/>
      <c r="OO15" s="350"/>
      <c r="OP15" s="350"/>
      <c r="OQ15" s="350"/>
      <c r="OR15" s="350"/>
      <c r="OS15" s="350"/>
      <c r="OT15" s="350"/>
      <c r="OU15" s="350"/>
      <c r="OV15" s="350"/>
      <c r="OW15" s="350"/>
      <c r="OX15" s="350"/>
      <c r="OY15" s="350"/>
      <c r="OZ15" s="350"/>
      <c r="PA15" s="350"/>
      <c r="PB15" s="350"/>
      <c r="PC15" s="350"/>
      <c r="PD15" s="350"/>
      <c r="PE15" s="350"/>
      <c r="PF15" s="350"/>
      <c r="PG15" s="350"/>
      <c r="PH15" s="350"/>
      <c r="PI15" s="350"/>
      <c r="PJ15" s="350"/>
      <c r="PK15" s="350"/>
      <c r="PL15" s="350"/>
      <c r="PM15" s="350"/>
      <c r="PN15" s="350"/>
      <c r="PO15" s="350"/>
      <c r="PP15" s="350"/>
      <c r="PQ15" s="350"/>
      <c r="PR15" s="350"/>
      <c r="PS15" s="350"/>
      <c r="PT15" s="350"/>
      <c r="PU15" s="350"/>
      <c r="PV15" s="350"/>
      <c r="PW15" s="350"/>
      <c r="PX15" s="350"/>
      <c r="PY15" s="350"/>
      <c r="PZ15" s="350"/>
      <c r="QA15" s="350"/>
      <c r="QB15" s="350"/>
      <c r="QC15" s="350"/>
      <c r="QD15" s="350"/>
      <c r="QE15" s="350"/>
      <c r="QF15" s="350"/>
      <c r="QG15" s="350"/>
      <c r="QH15" s="350"/>
      <c r="QI15" s="350"/>
      <c r="QJ15" s="350"/>
      <c r="QK15" s="350"/>
      <c r="QL15" s="350"/>
      <c r="QM15" s="350"/>
      <c r="QN15" s="350"/>
      <c r="QO15" s="350"/>
      <c r="QP15" s="350"/>
      <c r="QQ15" s="350"/>
      <c r="QR15" s="350"/>
      <c r="QS15" s="350"/>
      <c r="QT15" s="350"/>
      <c r="QU15" s="350"/>
      <c r="QV15" s="350"/>
      <c r="QW15" s="350"/>
      <c r="QX15" s="350"/>
      <c r="QY15" s="350"/>
      <c r="QZ15" s="350"/>
      <c r="RA15" s="350"/>
      <c r="RB15" s="350"/>
      <c r="RC15" s="350"/>
      <c r="RD15" s="350"/>
      <c r="RE15" s="350"/>
      <c r="RF15" s="350"/>
      <c r="RG15" s="350"/>
      <c r="RH15" s="350"/>
      <c r="RI15" s="350"/>
      <c r="RJ15" s="350"/>
      <c r="RK15" s="350"/>
    </row>
    <row r="16" spans="1:480" x14ac:dyDescent="0.35">
      <c r="A16" s="74">
        <v>5</v>
      </c>
      <c r="B16" s="14" t="s">
        <v>20</v>
      </c>
      <c r="C16" s="71"/>
      <c r="D16" s="148"/>
      <c r="E16" s="67"/>
      <c r="F16" s="75">
        <v>60351498</v>
      </c>
      <c r="G16" s="73"/>
      <c r="H16" s="362">
        <f>SUM(G16:G18)</f>
        <v>59948000</v>
      </c>
      <c r="I16" s="94">
        <f>F16-H16</f>
        <v>403498</v>
      </c>
      <c r="J16" s="104">
        <f>(H16*100)/F16</f>
        <v>99.331420075107332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  <c r="IX16" s="84"/>
      <c r="IY16" s="84"/>
      <c r="IZ16" s="84"/>
      <c r="JA16" s="84"/>
      <c r="JB16" s="84"/>
      <c r="JC16" s="84"/>
      <c r="JD16" s="84"/>
      <c r="JE16" s="84"/>
      <c r="JF16" s="84"/>
      <c r="JG16" s="84"/>
      <c r="JH16" s="84"/>
      <c r="JI16" s="84"/>
      <c r="JJ16" s="84"/>
      <c r="JK16" s="84"/>
      <c r="JL16" s="84"/>
      <c r="JM16" s="84"/>
      <c r="JN16" s="84"/>
      <c r="JO16" s="84"/>
      <c r="JP16" s="84"/>
      <c r="JQ16" s="84"/>
      <c r="JR16" s="84"/>
      <c r="JS16" s="84"/>
      <c r="JT16" s="84"/>
      <c r="JU16" s="84"/>
      <c r="JV16" s="84"/>
      <c r="JW16" s="84"/>
      <c r="JX16" s="84"/>
      <c r="JY16" s="84"/>
      <c r="JZ16" s="84"/>
      <c r="KA16" s="84"/>
      <c r="KB16" s="84"/>
      <c r="KC16" s="84"/>
      <c r="KD16" s="84"/>
      <c r="KE16" s="84"/>
      <c r="KF16" s="84"/>
      <c r="KG16" s="84"/>
      <c r="KH16" s="84"/>
      <c r="KI16" s="84"/>
      <c r="KJ16" s="84"/>
      <c r="KK16" s="84"/>
      <c r="KL16" s="84"/>
      <c r="KM16" s="84"/>
      <c r="KN16" s="84"/>
      <c r="KO16" s="84"/>
      <c r="KP16" s="84"/>
      <c r="KQ16" s="84"/>
      <c r="KR16" s="84"/>
      <c r="KS16" s="84"/>
      <c r="KT16" s="84"/>
      <c r="KU16" s="84"/>
      <c r="KV16" s="84"/>
      <c r="KW16" s="84"/>
      <c r="KX16" s="84"/>
      <c r="KY16" s="84"/>
      <c r="KZ16" s="84"/>
      <c r="LA16" s="84"/>
      <c r="LB16" s="84"/>
      <c r="LC16" s="84"/>
      <c r="LD16" s="84"/>
      <c r="LE16" s="84"/>
      <c r="LF16" s="84"/>
      <c r="LG16" s="84"/>
      <c r="LH16" s="84"/>
      <c r="LI16" s="84"/>
      <c r="LJ16" s="84"/>
      <c r="LK16" s="84"/>
      <c r="LL16" s="84"/>
      <c r="LM16" s="84"/>
      <c r="LN16" s="84"/>
      <c r="LO16" s="84"/>
      <c r="LP16" s="84"/>
      <c r="LQ16" s="84"/>
      <c r="LR16" s="84"/>
      <c r="LS16" s="84"/>
      <c r="LT16" s="84"/>
      <c r="LU16" s="84"/>
      <c r="LV16" s="84"/>
      <c r="LW16" s="84"/>
      <c r="LX16" s="84"/>
      <c r="LY16" s="84"/>
      <c r="LZ16" s="84"/>
      <c r="MA16" s="84"/>
      <c r="MB16" s="84"/>
      <c r="MC16" s="84"/>
      <c r="MD16" s="84"/>
      <c r="ME16" s="84"/>
      <c r="MF16" s="84"/>
      <c r="MG16" s="84"/>
      <c r="MH16" s="84"/>
      <c r="MI16" s="84"/>
      <c r="MJ16" s="84"/>
      <c r="MK16" s="84"/>
      <c r="ML16" s="84"/>
      <c r="MM16" s="84"/>
      <c r="MN16" s="84"/>
      <c r="MO16" s="84"/>
      <c r="MP16" s="84"/>
      <c r="MQ16" s="84"/>
      <c r="MR16" s="84"/>
      <c r="MS16" s="84"/>
      <c r="MT16" s="84"/>
      <c r="MU16" s="84"/>
      <c r="MV16" s="84"/>
      <c r="MW16" s="84"/>
      <c r="MX16" s="84"/>
      <c r="MY16" s="84"/>
      <c r="MZ16" s="84"/>
      <c r="NA16" s="84"/>
      <c r="NB16" s="84"/>
      <c r="NC16" s="84"/>
      <c r="ND16" s="84"/>
      <c r="NE16" s="84"/>
      <c r="NF16" s="84"/>
      <c r="NG16" s="84"/>
      <c r="NH16" s="84"/>
      <c r="NI16" s="84"/>
      <c r="NJ16" s="84"/>
      <c r="NK16" s="84"/>
      <c r="NL16" s="84"/>
      <c r="NM16" s="84"/>
      <c r="NN16" s="84"/>
      <c r="NO16" s="84"/>
      <c r="NP16" s="84"/>
      <c r="NQ16" s="84"/>
      <c r="NR16" s="84"/>
      <c r="NS16" s="84"/>
      <c r="NT16" s="84"/>
      <c r="NU16" s="84"/>
      <c r="NV16" s="84"/>
      <c r="NW16" s="84"/>
      <c r="NX16" s="84"/>
      <c r="NY16" s="84"/>
      <c r="NZ16" s="84"/>
      <c r="OA16" s="84"/>
      <c r="OB16" s="84"/>
      <c r="OC16" s="84"/>
      <c r="OD16" s="84"/>
      <c r="OE16" s="84"/>
      <c r="OF16" s="84"/>
      <c r="OG16" s="84"/>
      <c r="OH16" s="84"/>
      <c r="OI16" s="84"/>
      <c r="OJ16" s="84"/>
      <c r="OK16" s="84"/>
      <c r="OL16" s="84"/>
      <c r="OM16" s="84"/>
      <c r="ON16" s="84"/>
      <c r="OO16" s="84"/>
      <c r="OP16" s="84"/>
      <c r="OQ16" s="84"/>
      <c r="OR16" s="84"/>
      <c r="OS16" s="84"/>
      <c r="OT16" s="84"/>
      <c r="OU16" s="84"/>
      <c r="OV16" s="84"/>
      <c r="OW16" s="84"/>
      <c r="OX16" s="84"/>
      <c r="OY16" s="84"/>
      <c r="OZ16" s="84"/>
      <c r="PA16" s="84"/>
      <c r="PB16" s="84"/>
      <c r="PC16" s="84"/>
      <c r="PD16" s="84"/>
      <c r="PE16" s="84"/>
      <c r="PF16" s="84"/>
      <c r="PG16" s="84"/>
      <c r="PH16" s="84"/>
      <c r="PI16" s="84"/>
      <c r="PJ16" s="84"/>
      <c r="PK16" s="84"/>
      <c r="PL16" s="84"/>
      <c r="PM16" s="84"/>
      <c r="PN16" s="84"/>
      <c r="PO16" s="84"/>
      <c r="PP16" s="84"/>
      <c r="PQ16" s="84"/>
      <c r="PR16" s="84"/>
      <c r="PS16" s="84"/>
      <c r="PT16" s="84"/>
      <c r="PU16" s="84"/>
      <c r="PV16" s="84"/>
      <c r="PW16" s="84"/>
      <c r="PX16" s="84"/>
      <c r="PY16" s="84"/>
      <c r="PZ16" s="84"/>
      <c r="QA16" s="84"/>
      <c r="QB16" s="84"/>
      <c r="QC16" s="84"/>
      <c r="QD16" s="84"/>
      <c r="QE16" s="84"/>
      <c r="QF16" s="84"/>
      <c r="QG16" s="84"/>
      <c r="QH16" s="84"/>
      <c r="QI16" s="84"/>
      <c r="QJ16" s="84"/>
      <c r="QK16" s="84"/>
      <c r="QL16" s="84"/>
      <c r="QM16" s="84"/>
      <c r="QN16" s="84"/>
      <c r="QO16" s="84"/>
      <c r="QP16" s="84"/>
      <c r="QQ16" s="84"/>
      <c r="QR16" s="84"/>
      <c r="QS16" s="84"/>
      <c r="QT16" s="84"/>
      <c r="QU16" s="84"/>
      <c r="QV16" s="84"/>
      <c r="QW16" s="84"/>
      <c r="QX16" s="84"/>
      <c r="QY16" s="84"/>
      <c r="QZ16" s="84"/>
      <c r="RA16" s="84"/>
      <c r="RB16" s="84"/>
      <c r="RC16" s="84"/>
      <c r="RD16" s="84"/>
      <c r="RE16" s="84"/>
      <c r="RF16" s="84"/>
      <c r="RG16" s="84"/>
      <c r="RH16" s="84"/>
      <c r="RI16" s="84"/>
      <c r="RJ16" s="84"/>
      <c r="RK16" s="84"/>
    </row>
    <row r="17" spans="1:479" x14ac:dyDescent="0.35">
      <c r="A17" s="74" t="s">
        <v>49</v>
      </c>
      <c r="B17" s="314" t="s">
        <v>109</v>
      </c>
      <c r="C17" s="13" t="s">
        <v>48</v>
      </c>
      <c r="D17" s="145" t="s">
        <v>114</v>
      </c>
      <c r="E17" s="62" t="s">
        <v>118</v>
      </c>
      <c r="F17" s="72"/>
      <c r="G17" s="324">
        <f>19859000+24347000+792000+2076000+967000</f>
        <v>48041000</v>
      </c>
      <c r="H17" s="365">
        <v>0</v>
      </c>
      <c r="I17" s="96"/>
      <c r="J17" s="31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  <c r="IX17" s="84"/>
      <c r="IY17" s="84"/>
      <c r="IZ17" s="84"/>
      <c r="JA17" s="84"/>
      <c r="JB17" s="84"/>
      <c r="JC17" s="84"/>
      <c r="JD17" s="84"/>
      <c r="JE17" s="84"/>
      <c r="JF17" s="84"/>
      <c r="JG17" s="84"/>
      <c r="JH17" s="84"/>
      <c r="JI17" s="84"/>
      <c r="JJ17" s="84"/>
      <c r="JK17" s="84"/>
      <c r="JL17" s="84"/>
      <c r="JM17" s="84"/>
      <c r="JN17" s="84"/>
      <c r="JO17" s="84"/>
      <c r="JP17" s="84"/>
      <c r="JQ17" s="84"/>
      <c r="JR17" s="84"/>
      <c r="JS17" s="84"/>
      <c r="JT17" s="84"/>
      <c r="JU17" s="84"/>
      <c r="JV17" s="84"/>
      <c r="JW17" s="84"/>
      <c r="JX17" s="84"/>
      <c r="JY17" s="84"/>
      <c r="JZ17" s="84"/>
      <c r="KA17" s="84"/>
      <c r="KB17" s="84"/>
      <c r="KC17" s="84"/>
      <c r="KD17" s="84"/>
      <c r="KE17" s="84"/>
      <c r="KF17" s="84"/>
      <c r="KG17" s="84"/>
      <c r="KH17" s="84"/>
      <c r="KI17" s="84"/>
      <c r="KJ17" s="84"/>
      <c r="KK17" s="84"/>
      <c r="KL17" s="84"/>
      <c r="KM17" s="84"/>
      <c r="KN17" s="84"/>
      <c r="KO17" s="84"/>
      <c r="KP17" s="84"/>
      <c r="KQ17" s="84"/>
      <c r="KR17" s="84"/>
      <c r="KS17" s="84"/>
      <c r="KT17" s="84"/>
      <c r="KU17" s="84"/>
      <c r="KV17" s="84"/>
      <c r="KW17" s="84"/>
      <c r="KX17" s="84"/>
      <c r="KY17" s="84"/>
      <c r="KZ17" s="84"/>
      <c r="LA17" s="84"/>
      <c r="LB17" s="84"/>
      <c r="LC17" s="84"/>
      <c r="LD17" s="84"/>
      <c r="LE17" s="84"/>
      <c r="LF17" s="84"/>
      <c r="LG17" s="84"/>
      <c r="LH17" s="84"/>
      <c r="LI17" s="84"/>
      <c r="LJ17" s="84"/>
      <c r="LK17" s="84"/>
      <c r="LL17" s="84"/>
      <c r="LM17" s="84"/>
      <c r="LN17" s="84"/>
      <c r="LO17" s="84"/>
      <c r="LP17" s="84"/>
      <c r="LQ17" s="84"/>
      <c r="LR17" s="84"/>
      <c r="LS17" s="84"/>
      <c r="LT17" s="84"/>
      <c r="LU17" s="84"/>
      <c r="LV17" s="84"/>
      <c r="LW17" s="84"/>
      <c r="LX17" s="84"/>
      <c r="LY17" s="84"/>
      <c r="LZ17" s="84"/>
      <c r="MA17" s="84"/>
      <c r="MB17" s="84"/>
      <c r="MC17" s="84"/>
      <c r="MD17" s="84"/>
      <c r="ME17" s="84"/>
      <c r="MF17" s="84"/>
      <c r="MG17" s="84"/>
      <c r="MH17" s="84"/>
      <c r="MI17" s="84"/>
      <c r="MJ17" s="84"/>
      <c r="MK17" s="84"/>
      <c r="ML17" s="84"/>
      <c r="MM17" s="84"/>
      <c r="MN17" s="84"/>
      <c r="MO17" s="84"/>
      <c r="MP17" s="84"/>
      <c r="MQ17" s="84"/>
      <c r="MR17" s="84"/>
      <c r="MS17" s="84"/>
      <c r="MT17" s="84"/>
      <c r="MU17" s="84"/>
      <c r="MV17" s="84"/>
      <c r="MW17" s="84"/>
      <c r="MX17" s="84"/>
      <c r="MY17" s="84"/>
      <c r="MZ17" s="84"/>
      <c r="NA17" s="84"/>
      <c r="NB17" s="84"/>
      <c r="NC17" s="84"/>
      <c r="ND17" s="84"/>
      <c r="NE17" s="84"/>
      <c r="NF17" s="84"/>
      <c r="NG17" s="84"/>
      <c r="NH17" s="84"/>
      <c r="NI17" s="84"/>
      <c r="NJ17" s="84"/>
      <c r="NK17" s="84"/>
      <c r="NL17" s="84"/>
      <c r="NM17" s="84"/>
      <c r="NN17" s="84"/>
      <c r="NO17" s="84"/>
      <c r="NP17" s="84"/>
      <c r="NQ17" s="84"/>
      <c r="NR17" s="84"/>
      <c r="NS17" s="84"/>
      <c r="NT17" s="84"/>
      <c r="NU17" s="84"/>
      <c r="NV17" s="84"/>
      <c r="NW17" s="84"/>
      <c r="NX17" s="84"/>
      <c r="NY17" s="84"/>
      <c r="NZ17" s="84"/>
      <c r="OA17" s="84"/>
      <c r="OB17" s="84"/>
      <c r="OC17" s="84"/>
      <c r="OD17" s="84"/>
      <c r="OE17" s="84"/>
      <c r="OF17" s="84"/>
      <c r="OG17" s="84"/>
      <c r="OH17" s="84"/>
      <c r="OI17" s="84"/>
      <c r="OJ17" s="84"/>
      <c r="OK17" s="84"/>
      <c r="OL17" s="84"/>
      <c r="OM17" s="84"/>
      <c r="ON17" s="84"/>
      <c r="OO17" s="84"/>
      <c r="OP17" s="84"/>
      <c r="OQ17" s="84"/>
      <c r="OR17" s="84"/>
      <c r="OS17" s="84"/>
      <c r="OT17" s="84"/>
      <c r="OU17" s="84"/>
      <c r="OV17" s="84"/>
      <c r="OW17" s="84"/>
      <c r="OX17" s="84"/>
      <c r="OY17" s="84"/>
      <c r="OZ17" s="84"/>
      <c r="PA17" s="84"/>
      <c r="PB17" s="84"/>
      <c r="PC17" s="84"/>
      <c r="PD17" s="84"/>
      <c r="PE17" s="84"/>
      <c r="PF17" s="84"/>
      <c r="PG17" s="84"/>
      <c r="PH17" s="84"/>
      <c r="PI17" s="84"/>
      <c r="PJ17" s="84"/>
      <c r="PK17" s="84"/>
      <c r="PL17" s="84"/>
      <c r="PM17" s="84"/>
      <c r="PN17" s="84"/>
      <c r="PO17" s="84"/>
      <c r="PP17" s="84"/>
      <c r="PQ17" s="84"/>
      <c r="PR17" s="84"/>
      <c r="PS17" s="84"/>
      <c r="PT17" s="84"/>
      <c r="PU17" s="84"/>
      <c r="PV17" s="84"/>
      <c r="PW17" s="84"/>
      <c r="PX17" s="84"/>
      <c r="PY17" s="84"/>
      <c r="PZ17" s="84"/>
      <c r="QA17" s="84"/>
      <c r="QB17" s="84"/>
      <c r="QC17" s="84"/>
      <c r="QD17" s="84"/>
      <c r="QE17" s="84"/>
      <c r="QF17" s="84"/>
      <c r="QG17" s="84"/>
      <c r="QH17" s="84"/>
      <c r="QI17" s="84"/>
      <c r="QJ17" s="84"/>
      <c r="QK17" s="84"/>
      <c r="QL17" s="84"/>
      <c r="QM17" s="84"/>
      <c r="QN17" s="84"/>
      <c r="QO17" s="84"/>
      <c r="QP17" s="84"/>
      <c r="QQ17" s="84"/>
      <c r="QR17" s="84"/>
      <c r="QS17" s="84"/>
      <c r="QT17" s="84"/>
      <c r="QU17" s="84"/>
      <c r="QV17" s="84"/>
      <c r="QW17" s="84"/>
      <c r="QX17" s="84"/>
      <c r="QY17" s="84"/>
      <c r="QZ17" s="84"/>
      <c r="RA17" s="84"/>
      <c r="RB17" s="84"/>
      <c r="RC17" s="84"/>
      <c r="RD17" s="84"/>
      <c r="RE17" s="84"/>
      <c r="RF17" s="84"/>
      <c r="RG17" s="84"/>
      <c r="RH17" s="84"/>
      <c r="RI17" s="84"/>
      <c r="RJ17" s="84"/>
      <c r="RK17" s="84"/>
    </row>
    <row r="18" spans="1:479" ht="16" thickBot="1" x14ac:dyDescent="0.4">
      <c r="A18" s="81" t="s">
        <v>51</v>
      </c>
      <c r="B18" s="51" t="s">
        <v>128</v>
      </c>
      <c r="C18" s="10">
        <v>1</v>
      </c>
      <c r="D18" s="310" t="s">
        <v>106</v>
      </c>
      <c r="E18" s="52" t="s">
        <v>119</v>
      </c>
      <c r="F18" s="18">
        <v>0</v>
      </c>
      <c r="G18" s="18">
        <f>11340000+5%*11340000</f>
        <v>11907000</v>
      </c>
      <c r="H18" s="371">
        <v>0</v>
      </c>
      <c r="I18" s="95">
        <v>0</v>
      </c>
      <c r="J18" s="105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  <c r="IX18" s="84"/>
      <c r="IY18" s="84"/>
      <c r="IZ18" s="84"/>
      <c r="JA18" s="84"/>
      <c r="JB18" s="84"/>
      <c r="JC18" s="84"/>
      <c r="JD18" s="84"/>
      <c r="JE18" s="84"/>
      <c r="JF18" s="84"/>
      <c r="JG18" s="84"/>
      <c r="JH18" s="84"/>
      <c r="JI18" s="84"/>
      <c r="JJ18" s="84"/>
      <c r="JK18" s="84"/>
      <c r="JL18" s="84"/>
      <c r="JM18" s="84"/>
      <c r="JN18" s="84"/>
      <c r="JO18" s="84"/>
      <c r="JP18" s="84"/>
      <c r="JQ18" s="84"/>
      <c r="JR18" s="84"/>
      <c r="JS18" s="84"/>
      <c r="JT18" s="84"/>
      <c r="JU18" s="84"/>
      <c r="JV18" s="84"/>
      <c r="JW18" s="84"/>
      <c r="JX18" s="84"/>
      <c r="JY18" s="84"/>
      <c r="JZ18" s="84"/>
      <c r="KA18" s="84"/>
      <c r="KB18" s="84"/>
      <c r="KC18" s="84"/>
      <c r="KD18" s="84"/>
      <c r="KE18" s="84"/>
      <c r="KF18" s="84"/>
      <c r="KG18" s="84"/>
      <c r="KH18" s="84"/>
      <c r="KI18" s="84"/>
      <c r="KJ18" s="84"/>
      <c r="KK18" s="84"/>
      <c r="KL18" s="84"/>
      <c r="KM18" s="84"/>
      <c r="KN18" s="84"/>
      <c r="KO18" s="84"/>
      <c r="KP18" s="84"/>
      <c r="KQ18" s="84"/>
      <c r="KR18" s="84"/>
      <c r="KS18" s="84"/>
      <c r="KT18" s="84"/>
      <c r="KU18" s="84"/>
      <c r="KV18" s="84"/>
      <c r="KW18" s="84"/>
      <c r="KX18" s="84"/>
      <c r="KY18" s="84"/>
      <c r="KZ18" s="84"/>
      <c r="LA18" s="84"/>
      <c r="LB18" s="84"/>
      <c r="LC18" s="84"/>
      <c r="LD18" s="84"/>
      <c r="LE18" s="84"/>
      <c r="LF18" s="84"/>
      <c r="LG18" s="84"/>
      <c r="LH18" s="84"/>
      <c r="LI18" s="84"/>
      <c r="LJ18" s="84"/>
      <c r="LK18" s="84"/>
      <c r="LL18" s="84"/>
      <c r="LM18" s="84"/>
      <c r="LN18" s="84"/>
      <c r="LO18" s="84"/>
      <c r="LP18" s="84"/>
      <c r="LQ18" s="84"/>
      <c r="LR18" s="84"/>
      <c r="LS18" s="84"/>
      <c r="LT18" s="84"/>
      <c r="LU18" s="84"/>
      <c r="LV18" s="84"/>
      <c r="LW18" s="84"/>
      <c r="LX18" s="84"/>
      <c r="LY18" s="84"/>
      <c r="LZ18" s="84"/>
      <c r="MA18" s="84"/>
      <c r="MB18" s="84"/>
      <c r="MC18" s="84"/>
      <c r="MD18" s="84"/>
      <c r="ME18" s="84"/>
      <c r="MF18" s="84"/>
      <c r="MG18" s="84"/>
      <c r="MH18" s="84"/>
      <c r="MI18" s="84"/>
      <c r="MJ18" s="84"/>
      <c r="MK18" s="84"/>
      <c r="ML18" s="84"/>
      <c r="MM18" s="84"/>
      <c r="MN18" s="84"/>
      <c r="MO18" s="84"/>
      <c r="MP18" s="84"/>
      <c r="MQ18" s="84"/>
      <c r="MR18" s="84"/>
      <c r="MS18" s="84"/>
      <c r="MT18" s="84"/>
      <c r="MU18" s="84"/>
      <c r="MV18" s="84"/>
      <c r="MW18" s="84"/>
      <c r="MX18" s="84"/>
      <c r="MY18" s="84"/>
      <c r="MZ18" s="84"/>
      <c r="NA18" s="84"/>
      <c r="NB18" s="84"/>
      <c r="NC18" s="84"/>
      <c r="ND18" s="84"/>
      <c r="NE18" s="84"/>
      <c r="NF18" s="84"/>
      <c r="NG18" s="84"/>
      <c r="NH18" s="84"/>
      <c r="NI18" s="84"/>
      <c r="NJ18" s="84"/>
      <c r="NK18" s="84"/>
      <c r="NL18" s="84"/>
      <c r="NM18" s="84"/>
      <c r="NN18" s="84"/>
      <c r="NO18" s="84"/>
      <c r="NP18" s="84"/>
      <c r="NQ18" s="84"/>
      <c r="NR18" s="84"/>
      <c r="NS18" s="84"/>
      <c r="NT18" s="84"/>
      <c r="NU18" s="84"/>
      <c r="NV18" s="84"/>
      <c r="NW18" s="84"/>
      <c r="NX18" s="84"/>
      <c r="NY18" s="84"/>
      <c r="NZ18" s="84"/>
      <c r="OA18" s="84"/>
      <c r="OB18" s="84"/>
      <c r="OC18" s="84"/>
      <c r="OD18" s="84"/>
      <c r="OE18" s="84"/>
      <c r="OF18" s="84"/>
      <c r="OG18" s="84"/>
      <c r="OH18" s="84"/>
      <c r="OI18" s="84"/>
      <c r="OJ18" s="84"/>
      <c r="OK18" s="84"/>
      <c r="OL18" s="84"/>
      <c r="OM18" s="84"/>
      <c r="ON18" s="84"/>
      <c r="OO18" s="84"/>
      <c r="OP18" s="84"/>
      <c r="OQ18" s="84"/>
      <c r="OR18" s="84"/>
      <c r="OS18" s="84"/>
      <c r="OT18" s="84"/>
      <c r="OU18" s="84"/>
      <c r="OV18" s="84"/>
      <c r="OW18" s="84"/>
      <c r="OX18" s="84"/>
      <c r="OY18" s="84"/>
      <c r="OZ18" s="84"/>
      <c r="PA18" s="84"/>
      <c r="PB18" s="84"/>
      <c r="PC18" s="84"/>
      <c r="PD18" s="84"/>
      <c r="PE18" s="84"/>
      <c r="PF18" s="84"/>
      <c r="PG18" s="84"/>
      <c r="PH18" s="84"/>
      <c r="PI18" s="84"/>
      <c r="PJ18" s="84"/>
      <c r="PK18" s="84"/>
      <c r="PL18" s="84"/>
      <c r="PM18" s="84"/>
      <c r="PN18" s="84"/>
      <c r="PO18" s="84"/>
      <c r="PP18" s="84"/>
      <c r="PQ18" s="84"/>
      <c r="PR18" s="84"/>
      <c r="PS18" s="84"/>
      <c r="PT18" s="84"/>
      <c r="PU18" s="84"/>
      <c r="PV18" s="84"/>
      <c r="PW18" s="84"/>
      <c r="PX18" s="84"/>
      <c r="PY18" s="84"/>
      <c r="PZ18" s="84"/>
      <c r="QA18" s="84"/>
      <c r="QB18" s="84"/>
      <c r="QC18" s="84"/>
      <c r="QD18" s="84"/>
      <c r="QE18" s="84"/>
      <c r="QF18" s="84"/>
      <c r="QG18" s="84"/>
      <c r="QH18" s="84"/>
      <c r="QI18" s="84"/>
      <c r="QJ18" s="84"/>
      <c r="QK18" s="84"/>
      <c r="QL18" s="84"/>
      <c r="QM18" s="84"/>
      <c r="QN18" s="84"/>
      <c r="QO18" s="84"/>
      <c r="QP18" s="84"/>
      <c r="QQ18" s="84"/>
      <c r="QR18" s="84"/>
      <c r="QS18" s="84"/>
      <c r="QT18" s="84"/>
      <c r="QU18" s="84"/>
      <c r="QV18" s="84"/>
      <c r="QW18" s="84"/>
      <c r="QX18" s="84"/>
      <c r="QY18" s="84"/>
      <c r="QZ18" s="84"/>
      <c r="RA18" s="84"/>
      <c r="RB18" s="84"/>
      <c r="RC18" s="84"/>
      <c r="RD18" s="84"/>
      <c r="RE18" s="84"/>
      <c r="RF18" s="84"/>
      <c r="RG18" s="84"/>
      <c r="RH18" s="84"/>
      <c r="RI18" s="84"/>
      <c r="RJ18" s="84"/>
      <c r="RK18" s="84"/>
    </row>
    <row r="19" spans="1:479" x14ac:dyDescent="0.35">
      <c r="A19" s="119">
        <v>6</v>
      </c>
      <c r="B19" s="120" t="s">
        <v>12</v>
      </c>
      <c r="C19" s="121"/>
      <c r="D19" s="149"/>
      <c r="E19" s="122"/>
      <c r="F19" s="123">
        <v>15000000</v>
      </c>
      <c r="G19" s="124"/>
      <c r="H19" s="372">
        <f>SUM(G19:G20)</f>
        <v>14671500</v>
      </c>
      <c r="I19" s="116">
        <f>F19-H19</f>
        <v>328500</v>
      </c>
      <c r="J19" s="117">
        <f>(H19*100)/F19</f>
        <v>97.81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  <c r="IX19" s="84"/>
      <c r="IY19" s="84"/>
      <c r="IZ19" s="84"/>
      <c r="JA19" s="84"/>
      <c r="JB19" s="84"/>
      <c r="JC19" s="84"/>
      <c r="JD19" s="84"/>
      <c r="JE19" s="84"/>
      <c r="JF19" s="84"/>
      <c r="JG19" s="84"/>
      <c r="JH19" s="84"/>
      <c r="JI19" s="84"/>
      <c r="JJ19" s="84"/>
      <c r="JK19" s="84"/>
      <c r="JL19" s="84"/>
      <c r="JM19" s="84"/>
      <c r="JN19" s="84"/>
      <c r="JO19" s="84"/>
      <c r="JP19" s="84"/>
      <c r="JQ19" s="84"/>
      <c r="JR19" s="84"/>
      <c r="JS19" s="84"/>
      <c r="JT19" s="84"/>
      <c r="JU19" s="84"/>
      <c r="JV19" s="84"/>
      <c r="JW19" s="84"/>
      <c r="JX19" s="84"/>
      <c r="JY19" s="84"/>
      <c r="JZ19" s="84"/>
      <c r="KA19" s="84"/>
      <c r="KB19" s="84"/>
      <c r="KC19" s="84"/>
      <c r="KD19" s="84"/>
      <c r="KE19" s="84"/>
      <c r="KF19" s="84"/>
      <c r="KG19" s="84"/>
      <c r="KH19" s="84"/>
      <c r="KI19" s="84"/>
      <c r="KJ19" s="84"/>
      <c r="KK19" s="84"/>
      <c r="KL19" s="84"/>
      <c r="KM19" s="84"/>
      <c r="KN19" s="84"/>
      <c r="KO19" s="84"/>
      <c r="KP19" s="84"/>
      <c r="KQ19" s="84"/>
      <c r="KR19" s="84"/>
      <c r="KS19" s="84"/>
      <c r="KT19" s="84"/>
      <c r="KU19" s="84"/>
      <c r="KV19" s="84"/>
      <c r="KW19" s="84"/>
      <c r="KX19" s="84"/>
      <c r="KY19" s="84"/>
      <c r="KZ19" s="84"/>
      <c r="LA19" s="84"/>
      <c r="LB19" s="84"/>
      <c r="LC19" s="84"/>
      <c r="LD19" s="84"/>
      <c r="LE19" s="84"/>
      <c r="LF19" s="84"/>
      <c r="LG19" s="84"/>
      <c r="LH19" s="84"/>
      <c r="LI19" s="84"/>
      <c r="LJ19" s="84"/>
      <c r="LK19" s="84"/>
      <c r="LL19" s="84"/>
      <c r="LM19" s="84"/>
      <c r="LN19" s="84"/>
      <c r="LO19" s="84"/>
      <c r="LP19" s="84"/>
      <c r="LQ19" s="84"/>
      <c r="LR19" s="84"/>
      <c r="LS19" s="84"/>
      <c r="LT19" s="84"/>
      <c r="LU19" s="84"/>
      <c r="LV19" s="84"/>
      <c r="LW19" s="84"/>
      <c r="LX19" s="84"/>
      <c r="LY19" s="84"/>
      <c r="LZ19" s="84"/>
      <c r="MA19" s="84"/>
      <c r="MB19" s="84"/>
      <c r="MC19" s="84"/>
      <c r="MD19" s="84"/>
      <c r="ME19" s="84"/>
      <c r="MF19" s="84"/>
      <c r="MG19" s="84"/>
      <c r="MH19" s="84"/>
      <c r="MI19" s="84"/>
      <c r="MJ19" s="84"/>
      <c r="MK19" s="84"/>
      <c r="ML19" s="84"/>
      <c r="MM19" s="84"/>
      <c r="MN19" s="84"/>
      <c r="MO19" s="84"/>
      <c r="MP19" s="84"/>
      <c r="MQ19" s="84"/>
      <c r="MR19" s="84"/>
      <c r="MS19" s="84"/>
      <c r="MT19" s="84"/>
      <c r="MU19" s="84"/>
      <c r="MV19" s="84"/>
      <c r="MW19" s="84"/>
      <c r="MX19" s="84"/>
      <c r="MY19" s="84"/>
      <c r="MZ19" s="84"/>
      <c r="NA19" s="84"/>
      <c r="NB19" s="84"/>
      <c r="NC19" s="84"/>
      <c r="ND19" s="84"/>
      <c r="NE19" s="84"/>
      <c r="NF19" s="84"/>
      <c r="NG19" s="84"/>
      <c r="NH19" s="84"/>
      <c r="NI19" s="84"/>
      <c r="NJ19" s="84"/>
      <c r="NK19" s="84"/>
      <c r="NL19" s="84"/>
      <c r="NM19" s="84"/>
      <c r="NN19" s="84"/>
      <c r="NO19" s="84"/>
      <c r="NP19" s="84"/>
      <c r="NQ19" s="84"/>
      <c r="NR19" s="84"/>
      <c r="NS19" s="84"/>
      <c r="NT19" s="84"/>
      <c r="NU19" s="84"/>
      <c r="NV19" s="84"/>
      <c r="NW19" s="84"/>
      <c r="NX19" s="84"/>
      <c r="NY19" s="84"/>
      <c r="NZ19" s="84"/>
      <c r="OA19" s="84"/>
      <c r="OB19" s="84"/>
      <c r="OC19" s="84"/>
      <c r="OD19" s="84"/>
      <c r="OE19" s="84"/>
      <c r="OF19" s="84"/>
      <c r="OG19" s="84"/>
      <c r="OH19" s="84"/>
      <c r="OI19" s="84"/>
      <c r="OJ19" s="84"/>
      <c r="OK19" s="84"/>
      <c r="OL19" s="84"/>
      <c r="OM19" s="84"/>
      <c r="ON19" s="84"/>
      <c r="OO19" s="84"/>
      <c r="OP19" s="84"/>
      <c r="OQ19" s="84"/>
      <c r="OR19" s="84"/>
      <c r="OS19" s="84"/>
      <c r="OT19" s="84"/>
      <c r="OU19" s="84"/>
      <c r="OV19" s="84"/>
      <c r="OW19" s="84"/>
      <c r="OX19" s="84"/>
      <c r="OY19" s="84"/>
      <c r="OZ19" s="84"/>
      <c r="PA19" s="84"/>
      <c r="PB19" s="84"/>
      <c r="PC19" s="84"/>
      <c r="PD19" s="84"/>
      <c r="PE19" s="84"/>
      <c r="PF19" s="84"/>
      <c r="PG19" s="84"/>
      <c r="PH19" s="84"/>
      <c r="PI19" s="84"/>
      <c r="PJ19" s="84"/>
      <c r="PK19" s="84"/>
      <c r="PL19" s="84"/>
      <c r="PM19" s="84"/>
      <c r="PN19" s="84"/>
      <c r="PO19" s="84"/>
      <c r="PP19" s="84"/>
      <c r="PQ19" s="84"/>
      <c r="PR19" s="84"/>
      <c r="PS19" s="84"/>
      <c r="PT19" s="84"/>
      <c r="PU19" s="84"/>
      <c r="PV19" s="84"/>
      <c r="PW19" s="84"/>
      <c r="PX19" s="84"/>
      <c r="PY19" s="84"/>
      <c r="PZ19" s="84"/>
      <c r="QA19" s="84"/>
      <c r="QB19" s="84"/>
      <c r="QC19" s="84"/>
      <c r="QD19" s="84"/>
      <c r="QE19" s="84"/>
      <c r="QF19" s="84"/>
      <c r="QG19" s="84"/>
      <c r="QH19" s="84"/>
      <c r="QI19" s="84"/>
      <c r="QJ19" s="84"/>
      <c r="QK19" s="84"/>
      <c r="QL19" s="84"/>
      <c r="QM19" s="84"/>
      <c r="QN19" s="84"/>
      <c r="QO19" s="84"/>
      <c r="QP19" s="84"/>
      <c r="QQ19" s="84"/>
      <c r="QR19" s="84"/>
      <c r="QS19" s="84"/>
      <c r="QT19" s="84"/>
      <c r="QU19" s="84"/>
      <c r="QV19" s="84"/>
      <c r="QW19" s="84"/>
      <c r="QX19" s="84"/>
      <c r="QY19" s="84"/>
      <c r="QZ19" s="84"/>
      <c r="RA19" s="84"/>
      <c r="RB19" s="84"/>
      <c r="RC19" s="84"/>
      <c r="RD19" s="84"/>
      <c r="RE19" s="84"/>
      <c r="RF19" s="84"/>
      <c r="RG19" s="84"/>
      <c r="RH19" s="84"/>
      <c r="RI19" s="84"/>
      <c r="RJ19" s="84"/>
      <c r="RK19" s="84"/>
    </row>
    <row r="20" spans="1:479" s="54" customFormat="1" ht="16" thickBot="1" x14ac:dyDescent="0.4">
      <c r="A20" s="307" t="s">
        <v>49</v>
      </c>
      <c r="B20" s="308" t="s">
        <v>39</v>
      </c>
      <c r="C20" s="309">
        <v>1</v>
      </c>
      <c r="D20" s="310" t="s">
        <v>106</v>
      </c>
      <c r="E20" s="312" t="s">
        <v>107</v>
      </c>
      <c r="F20" s="311"/>
      <c r="G20" s="311">
        <v>14671500</v>
      </c>
      <c r="H20" s="373">
        <v>0</v>
      </c>
      <c r="I20" s="305">
        <v>0</v>
      </c>
      <c r="J20" s="306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  <c r="IX20" s="84"/>
      <c r="IY20" s="84"/>
      <c r="IZ20" s="84"/>
      <c r="JA20" s="84"/>
      <c r="JB20" s="84"/>
      <c r="JC20" s="84"/>
      <c r="JD20" s="84"/>
      <c r="JE20" s="84"/>
      <c r="JF20" s="84"/>
      <c r="JG20" s="84"/>
      <c r="JH20" s="84"/>
      <c r="JI20" s="84"/>
      <c r="JJ20" s="84"/>
      <c r="JK20" s="84"/>
      <c r="JL20" s="84"/>
      <c r="JM20" s="84"/>
      <c r="JN20" s="84"/>
      <c r="JO20" s="84"/>
      <c r="JP20" s="84"/>
      <c r="JQ20" s="84"/>
      <c r="JR20" s="84"/>
      <c r="JS20" s="84"/>
      <c r="JT20" s="84"/>
      <c r="JU20" s="84"/>
      <c r="JV20" s="84"/>
      <c r="JW20" s="84"/>
      <c r="JX20" s="84"/>
      <c r="JY20" s="84"/>
      <c r="JZ20" s="84"/>
      <c r="KA20" s="84"/>
      <c r="KB20" s="84"/>
      <c r="KC20" s="84"/>
      <c r="KD20" s="84"/>
      <c r="KE20" s="84"/>
      <c r="KF20" s="84"/>
      <c r="KG20" s="84"/>
      <c r="KH20" s="84"/>
      <c r="KI20" s="84"/>
      <c r="KJ20" s="84"/>
      <c r="KK20" s="84"/>
      <c r="KL20" s="84"/>
      <c r="KM20" s="84"/>
      <c r="KN20" s="84"/>
      <c r="KO20" s="84"/>
      <c r="KP20" s="84"/>
      <c r="KQ20" s="84"/>
      <c r="KR20" s="84"/>
      <c r="KS20" s="84"/>
      <c r="KT20" s="84"/>
      <c r="KU20" s="84"/>
      <c r="KV20" s="84"/>
      <c r="KW20" s="84"/>
      <c r="KX20" s="84"/>
      <c r="KY20" s="84"/>
      <c r="KZ20" s="84"/>
      <c r="LA20" s="84"/>
      <c r="LB20" s="84"/>
      <c r="LC20" s="84"/>
      <c r="LD20" s="84"/>
      <c r="LE20" s="84"/>
      <c r="LF20" s="84"/>
      <c r="LG20" s="84"/>
      <c r="LH20" s="84"/>
      <c r="LI20" s="84"/>
      <c r="LJ20" s="84"/>
      <c r="LK20" s="84"/>
      <c r="LL20" s="84"/>
      <c r="LM20" s="84"/>
      <c r="LN20" s="84"/>
      <c r="LO20" s="84"/>
      <c r="LP20" s="84"/>
      <c r="LQ20" s="84"/>
      <c r="LR20" s="84"/>
      <c r="LS20" s="84"/>
      <c r="LT20" s="84"/>
      <c r="LU20" s="84"/>
      <c r="LV20" s="84"/>
      <c r="LW20" s="84"/>
      <c r="LX20" s="84"/>
      <c r="LY20" s="84"/>
      <c r="LZ20" s="84"/>
      <c r="MA20" s="84"/>
      <c r="MB20" s="84"/>
      <c r="MC20" s="84"/>
      <c r="MD20" s="84"/>
      <c r="ME20" s="84"/>
      <c r="MF20" s="84"/>
      <c r="MG20" s="84"/>
      <c r="MH20" s="84"/>
      <c r="MI20" s="84"/>
      <c r="MJ20" s="84"/>
      <c r="MK20" s="84"/>
      <c r="ML20" s="84"/>
      <c r="MM20" s="84"/>
      <c r="MN20" s="84"/>
      <c r="MO20" s="84"/>
      <c r="MP20" s="84"/>
      <c r="MQ20" s="84"/>
      <c r="MR20" s="84"/>
      <c r="MS20" s="84"/>
      <c r="MT20" s="84"/>
      <c r="MU20" s="84"/>
      <c r="MV20" s="84"/>
      <c r="MW20" s="84"/>
      <c r="MX20" s="84"/>
      <c r="MY20" s="84"/>
      <c r="MZ20" s="84"/>
      <c r="NA20" s="84"/>
      <c r="NB20" s="84"/>
      <c r="NC20" s="84"/>
      <c r="ND20" s="84"/>
      <c r="NE20" s="84"/>
      <c r="NF20" s="84"/>
      <c r="NG20" s="84"/>
      <c r="NH20" s="84"/>
      <c r="NI20" s="84"/>
      <c r="NJ20" s="84"/>
      <c r="NK20" s="84"/>
      <c r="NL20" s="84"/>
      <c r="NM20" s="84"/>
      <c r="NN20" s="84"/>
      <c r="NO20" s="84"/>
      <c r="NP20" s="84"/>
      <c r="NQ20" s="84"/>
      <c r="NR20" s="84"/>
      <c r="NS20" s="84"/>
      <c r="NT20" s="84"/>
      <c r="NU20" s="84"/>
      <c r="NV20" s="84"/>
      <c r="NW20" s="84"/>
      <c r="NX20" s="84"/>
      <c r="NY20" s="84"/>
      <c r="NZ20" s="84"/>
      <c r="OA20" s="84"/>
      <c r="OB20" s="84"/>
      <c r="OC20" s="84"/>
      <c r="OD20" s="84"/>
      <c r="OE20" s="84"/>
      <c r="OF20" s="84"/>
      <c r="OG20" s="84"/>
      <c r="OH20" s="84"/>
      <c r="OI20" s="84"/>
      <c r="OJ20" s="84"/>
      <c r="OK20" s="84"/>
      <c r="OL20" s="84"/>
      <c r="OM20" s="84"/>
      <c r="ON20" s="84"/>
      <c r="OO20" s="84"/>
      <c r="OP20" s="84"/>
      <c r="OQ20" s="84"/>
      <c r="OR20" s="84"/>
      <c r="OS20" s="84"/>
      <c r="OT20" s="84"/>
      <c r="OU20" s="84"/>
      <c r="OV20" s="84"/>
      <c r="OW20" s="84"/>
      <c r="OX20" s="84"/>
      <c r="OY20" s="84"/>
      <c r="OZ20" s="84"/>
      <c r="PA20" s="84"/>
      <c r="PB20" s="84"/>
      <c r="PC20" s="84"/>
      <c r="PD20" s="84"/>
      <c r="PE20" s="84"/>
      <c r="PF20" s="84"/>
      <c r="PG20" s="84"/>
      <c r="PH20" s="84"/>
      <c r="PI20" s="84"/>
      <c r="PJ20" s="84"/>
      <c r="PK20" s="84"/>
      <c r="PL20" s="84"/>
      <c r="PM20" s="84"/>
      <c r="PN20" s="84"/>
      <c r="PO20" s="84"/>
      <c r="PP20" s="84"/>
      <c r="PQ20" s="84"/>
      <c r="PR20" s="84"/>
      <c r="PS20" s="84"/>
      <c r="PT20" s="84"/>
      <c r="PU20" s="84"/>
      <c r="PV20" s="84"/>
      <c r="PW20" s="84"/>
      <c r="PX20" s="84"/>
      <c r="PY20" s="84"/>
      <c r="PZ20" s="84"/>
      <c r="QA20" s="84"/>
      <c r="QB20" s="84"/>
      <c r="QC20" s="84"/>
      <c r="QD20" s="84"/>
      <c r="QE20" s="84"/>
      <c r="QF20" s="84"/>
      <c r="QG20" s="84"/>
      <c r="QH20" s="84"/>
      <c r="QI20" s="84"/>
      <c r="QJ20" s="84"/>
      <c r="QK20" s="84"/>
      <c r="QL20" s="84"/>
      <c r="QM20" s="84"/>
      <c r="QN20" s="84"/>
      <c r="QO20" s="84"/>
      <c r="QP20" s="84"/>
      <c r="QQ20" s="84"/>
      <c r="QR20" s="84"/>
      <c r="QS20" s="84"/>
      <c r="QT20" s="84"/>
      <c r="QU20" s="84"/>
      <c r="QV20" s="84"/>
      <c r="QW20" s="84"/>
      <c r="QX20" s="84"/>
      <c r="QY20" s="84"/>
      <c r="QZ20" s="84"/>
      <c r="RA20" s="84"/>
      <c r="RB20" s="84"/>
      <c r="RC20" s="84"/>
      <c r="RD20" s="84"/>
      <c r="RE20" s="84"/>
      <c r="RF20" s="84"/>
      <c r="RG20" s="84"/>
      <c r="RH20" s="84"/>
      <c r="RI20" s="84"/>
      <c r="RJ20" s="84"/>
      <c r="RK20" s="84"/>
    </row>
    <row r="21" spans="1:479" s="54" customFormat="1" ht="16" thickBot="1" x14ac:dyDescent="0.4">
      <c r="A21" s="133">
        <v>7</v>
      </c>
      <c r="B21" s="325" t="s">
        <v>57</v>
      </c>
      <c r="C21" s="97">
        <v>1</v>
      </c>
      <c r="D21" s="98"/>
      <c r="E21" s="99"/>
      <c r="F21" s="103">
        <v>60000000</v>
      </c>
      <c r="G21" s="100">
        <v>0</v>
      </c>
      <c r="H21" s="374">
        <f>G21</f>
        <v>0</v>
      </c>
      <c r="I21" s="118">
        <f>F21-H21</f>
        <v>60000000</v>
      </c>
      <c r="J21" s="125">
        <v>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  <c r="IX21" s="84"/>
      <c r="IY21" s="84"/>
      <c r="IZ21" s="84"/>
      <c r="JA21" s="84"/>
      <c r="JB21" s="84"/>
      <c r="JC21" s="84"/>
      <c r="JD21" s="84"/>
      <c r="JE21" s="84"/>
      <c r="JF21" s="84"/>
      <c r="JG21" s="84"/>
      <c r="JH21" s="84"/>
      <c r="JI21" s="84"/>
      <c r="JJ21" s="84"/>
      <c r="JK21" s="84"/>
      <c r="JL21" s="84"/>
      <c r="JM21" s="84"/>
      <c r="JN21" s="84"/>
      <c r="JO21" s="84"/>
      <c r="JP21" s="84"/>
      <c r="JQ21" s="84"/>
      <c r="JR21" s="84"/>
      <c r="JS21" s="84"/>
      <c r="JT21" s="84"/>
      <c r="JU21" s="84"/>
      <c r="JV21" s="84"/>
      <c r="JW21" s="84"/>
      <c r="JX21" s="84"/>
      <c r="JY21" s="84"/>
      <c r="JZ21" s="84"/>
      <c r="KA21" s="84"/>
      <c r="KB21" s="84"/>
      <c r="KC21" s="84"/>
      <c r="KD21" s="84"/>
      <c r="KE21" s="84"/>
      <c r="KF21" s="84"/>
      <c r="KG21" s="84"/>
      <c r="KH21" s="84"/>
      <c r="KI21" s="84"/>
      <c r="KJ21" s="84"/>
      <c r="KK21" s="84"/>
      <c r="KL21" s="84"/>
      <c r="KM21" s="84"/>
      <c r="KN21" s="84"/>
      <c r="KO21" s="84"/>
      <c r="KP21" s="84"/>
      <c r="KQ21" s="84"/>
      <c r="KR21" s="84"/>
      <c r="KS21" s="84"/>
      <c r="KT21" s="84"/>
      <c r="KU21" s="84"/>
      <c r="KV21" s="84"/>
      <c r="KW21" s="84"/>
      <c r="KX21" s="84"/>
      <c r="KY21" s="84"/>
      <c r="KZ21" s="84"/>
      <c r="LA21" s="84"/>
      <c r="LB21" s="84"/>
      <c r="LC21" s="84"/>
      <c r="LD21" s="84"/>
      <c r="LE21" s="84"/>
      <c r="LF21" s="84"/>
      <c r="LG21" s="84"/>
      <c r="LH21" s="84"/>
      <c r="LI21" s="84"/>
      <c r="LJ21" s="84"/>
      <c r="LK21" s="84"/>
      <c r="LL21" s="84"/>
      <c r="LM21" s="84"/>
      <c r="LN21" s="84"/>
      <c r="LO21" s="84"/>
      <c r="LP21" s="84"/>
      <c r="LQ21" s="84"/>
      <c r="LR21" s="84"/>
      <c r="LS21" s="84"/>
      <c r="LT21" s="84"/>
      <c r="LU21" s="84"/>
      <c r="LV21" s="84"/>
      <c r="LW21" s="84"/>
      <c r="LX21" s="84"/>
      <c r="LY21" s="84"/>
      <c r="LZ21" s="84"/>
      <c r="MA21" s="84"/>
      <c r="MB21" s="84"/>
      <c r="MC21" s="84"/>
      <c r="MD21" s="84"/>
      <c r="ME21" s="84"/>
      <c r="MF21" s="84"/>
      <c r="MG21" s="84"/>
      <c r="MH21" s="84"/>
      <c r="MI21" s="84"/>
      <c r="MJ21" s="84"/>
      <c r="MK21" s="84"/>
      <c r="ML21" s="84"/>
      <c r="MM21" s="84"/>
      <c r="MN21" s="84"/>
      <c r="MO21" s="84"/>
      <c r="MP21" s="84"/>
      <c r="MQ21" s="84"/>
      <c r="MR21" s="84"/>
      <c r="MS21" s="84"/>
      <c r="MT21" s="84"/>
      <c r="MU21" s="84"/>
      <c r="MV21" s="84"/>
      <c r="MW21" s="84"/>
      <c r="MX21" s="84"/>
      <c r="MY21" s="84"/>
      <c r="MZ21" s="84"/>
      <c r="NA21" s="84"/>
      <c r="NB21" s="84"/>
      <c r="NC21" s="84"/>
      <c r="ND21" s="84"/>
      <c r="NE21" s="84"/>
      <c r="NF21" s="84"/>
      <c r="NG21" s="84"/>
      <c r="NH21" s="84"/>
      <c r="NI21" s="84"/>
      <c r="NJ21" s="84"/>
      <c r="NK21" s="84"/>
      <c r="NL21" s="84"/>
      <c r="NM21" s="84"/>
      <c r="NN21" s="84"/>
      <c r="NO21" s="84"/>
      <c r="NP21" s="84"/>
      <c r="NQ21" s="84"/>
      <c r="NR21" s="84"/>
      <c r="NS21" s="84"/>
      <c r="NT21" s="84"/>
      <c r="NU21" s="84"/>
      <c r="NV21" s="84"/>
      <c r="NW21" s="84"/>
      <c r="NX21" s="84"/>
      <c r="NY21" s="84"/>
      <c r="NZ21" s="84"/>
      <c r="OA21" s="84"/>
      <c r="OB21" s="84"/>
      <c r="OC21" s="84"/>
      <c r="OD21" s="84"/>
      <c r="OE21" s="84"/>
      <c r="OF21" s="84"/>
      <c r="OG21" s="84"/>
      <c r="OH21" s="84"/>
      <c r="OI21" s="84"/>
      <c r="OJ21" s="84"/>
      <c r="OK21" s="84"/>
      <c r="OL21" s="84"/>
      <c r="OM21" s="84"/>
      <c r="ON21" s="84"/>
      <c r="OO21" s="84"/>
      <c r="OP21" s="84"/>
      <c r="OQ21" s="84"/>
      <c r="OR21" s="84"/>
      <c r="OS21" s="84"/>
      <c r="OT21" s="84"/>
      <c r="OU21" s="84"/>
      <c r="OV21" s="84"/>
      <c r="OW21" s="84"/>
      <c r="OX21" s="84"/>
      <c r="OY21" s="84"/>
      <c r="OZ21" s="84"/>
      <c r="PA21" s="84"/>
      <c r="PB21" s="84"/>
      <c r="PC21" s="84"/>
      <c r="PD21" s="84"/>
      <c r="PE21" s="84"/>
      <c r="PF21" s="84"/>
      <c r="PG21" s="84"/>
      <c r="PH21" s="84"/>
      <c r="PI21" s="84"/>
      <c r="PJ21" s="84"/>
      <c r="PK21" s="84"/>
      <c r="PL21" s="84"/>
      <c r="PM21" s="84"/>
      <c r="PN21" s="84"/>
      <c r="PO21" s="84"/>
      <c r="PP21" s="84"/>
      <c r="PQ21" s="84"/>
      <c r="PR21" s="84"/>
      <c r="PS21" s="84"/>
      <c r="PT21" s="84"/>
      <c r="PU21" s="84"/>
      <c r="PV21" s="84"/>
      <c r="PW21" s="84"/>
      <c r="PX21" s="84"/>
      <c r="PY21" s="84"/>
      <c r="PZ21" s="84"/>
      <c r="QA21" s="84"/>
      <c r="QB21" s="84"/>
      <c r="QC21" s="84"/>
      <c r="QD21" s="84"/>
      <c r="QE21" s="84"/>
      <c r="QF21" s="84"/>
      <c r="QG21" s="84"/>
      <c r="QH21" s="84"/>
      <c r="QI21" s="84"/>
      <c r="QJ21" s="84"/>
      <c r="QK21" s="84"/>
      <c r="QL21" s="84"/>
      <c r="QM21" s="84"/>
      <c r="QN21" s="84"/>
      <c r="QO21" s="84"/>
      <c r="QP21" s="84"/>
      <c r="QQ21" s="84"/>
      <c r="QR21" s="84"/>
      <c r="QS21" s="84"/>
      <c r="QT21" s="84"/>
      <c r="QU21" s="84"/>
      <c r="QV21" s="84"/>
      <c r="QW21" s="84"/>
      <c r="QX21" s="84"/>
      <c r="QY21" s="84"/>
      <c r="QZ21" s="84"/>
      <c r="RA21" s="84"/>
      <c r="RB21" s="84"/>
      <c r="RC21" s="84"/>
      <c r="RD21" s="84"/>
      <c r="RE21" s="84"/>
      <c r="RF21" s="84"/>
      <c r="RG21" s="84"/>
      <c r="RH21" s="84"/>
      <c r="RI21" s="84"/>
      <c r="RJ21" s="84"/>
      <c r="RK21" s="84"/>
    </row>
    <row r="22" spans="1:479" ht="16" thickBot="1" x14ac:dyDescent="0.4">
      <c r="A22" s="327">
        <v>8</v>
      </c>
      <c r="B22" s="326" t="s">
        <v>58</v>
      </c>
      <c r="C22" s="102">
        <v>1</v>
      </c>
      <c r="D22" s="76"/>
      <c r="E22" s="77"/>
      <c r="F22" s="78">
        <v>60000000</v>
      </c>
      <c r="G22" s="101">
        <v>0</v>
      </c>
      <c r="H22" s="375">
        <f>G22</f>
        <v>0</v>
      </c>
      <c r="I22" s="118">
        <f>F22-H22</f>
        <v>60000000</v>
      </c>
      <c r="J22" s="106">
        <v>0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  <c r="IW22" s="84"/>
      <c r="IX22" s="84"/>
      <c r="IY22" s="84"/>
      <c r="IZ22" s="84"/>
      <c r="JA22" s="84"/>
      <c r="JB22" s="84"/>
      <c r="JC22" s="84"/>
      <c r="JD22" s="84"/>
      <c r="JE22" s="84"/>
      <c r="JF22" s="84"/>
      <c r="JG22" s="84"/>
      <c r="JH22" s="84"/>
      <c r="JI22" s="84"/>
      <c r="JJ22" s="84"/>
      <c r="JK22" s="84"/>
      <c r="JL22" s="84"/>
      <c r="JM22" s="84"/>
      <c r="JN22" s="84"/>
      <c r="JO22" s="84"/>
      <c r="JP22" s="84"/>
      <c r="JQ22" s="84"/>
      <c r="JR22" s="84"/>
      <c r="JS22" s="84"/>
      <c r="JT22" s="84"/>
      <c r="JU22" s="84"/>
      <c r="JV22" s="84"/>
      <c r="JW22" s="84"/>
      <c r="JX22" s="84"/>
      <c r="JY22" s="84"/>
      <c r="JZ22" s="84"/>
      <c r="KA22" s="84"/>
      <c r="KB22" s="84"/>
      <c r="KC22" s="84"/>
      <c r="KD22" s="84"/>
      <c r="KE22" s="84"/>
      <c r="KF22" s="84"/>
      <c r="KG22" s="84"/>
      <c r="KH22" s="84"/>
      <c r="KI22" s="84"/>
      <c r="KJ22" s="84"/>
      <c r="KK22" s="84"/>
      <c r="KL22" s="84"/>
      <c r="KM22" s="84"/>
      <c r="KN22" s="84"/>
      <c r="KO22" s="84"/>
      <c r="KP22" s="84"/>
      <c r="KQ22" s="84"/>
      <c r="KR22" s="84"/>
      <c r="KS22" s="84"/>
      <c r="KT22" s="84"/>
      <c r="KU22" s="84"/>
      <c r="KV22" s="84"/>
      <c r="KW22" s="84"/>
      <c r="KX22" s="84"/>
      <c r="KY22" s="84"/>
      <c r="KZ22" s="84"/>
      <c r="LA22" s="84"/>
      <c r="LB22" s="84"/>
      <c r="LC22" s="84"/>
      <c r="LD22" s="84"/>
      <c r="LE22" s="84"/>
      <c r="LF22" s="84"/>
      <c r="LG22" s="84"/>
      <c r="LH22" s="84"/>
      <c r="LI22" s="84"/>
      <c r="LJ22" s="84"/>
      <c r="LK22" s="84"/>
      <c r="LL22" s="84"/>
      <c r="LM22" s="84"/>
      <c r="LN22" s="84"/>
      <c r="LO22" s="84"/>
      <c r="LP22" s="84"/>
      <c r="LQ22" s="84"/>
      <c r="LR22" s="84"/>
      <c r="LS22" s="84"/>
      <c r="LT22" s="84"/>
      <c r="LU22" s="84"/>
      <c r="LV22" s="84"/>
      <c r="LW22" s="84"/>
      <c r="LX22" s="84"/>
      <c r="LY22" s="84"/>
      <c r="LZ22" s="84"/>
      <c r="MA22" s="84"/>
      <c r="MB22" s="84"/>
      <c r="MC22" s="84"/>
      <c r="MD22" s="84"/>
      <c r="ME22" s="84"/>
      <c r="MF22" s="84"/>
      <c r="MG22" s="84"/>
      <c r="MH22" s="84"/>
      <c r="MI22" s="84"/>
      <c r="MJ22" s="84"/>
      <c r="MK22" s="84"/>
      <c r="ML22" s="84"/>
      <c r="MM22" s="84"/>
      <c r="MN22" s="84"/>
      <c r="MO22" s="84"/>
      <c r="MP22" s="84"/>
      <c r="MQ22" s="84"/>
      <c r="MR22" s="84"/>
      <c r="MS22" s="84"/>
      <c r="MT22" s="84"/>
      <c r="MU22" s="84"/>
      <c r="MV22" s="84"/>
      <c r="MW22" s="84"/>
      <c r="MX22" s="84"/>
      <c r="MY22" s="84"/>
      <c r="MZ22" s="84"/>
      <c r="NA22" s="84"/>
      <c r="NB22" s="84"/>
      <c r="NC22" s="84"/>
      <c r="ND22" s="84"/>
      <c r="NE22" s="84"/>
      <c r="NF22" s="84"/>
      <c r="NG22" s="84"/>
      <c r="NH22" s="84"/>
      <c r="NI22" s="84"/>
      <c r="NJ22" s="84"/>
      <c r="NK22" s="84"/>
      <c r="NL22" s="84"/>
      <c r="NM22" s="84"/>
      <c r="NN22" s="84"/>
      <c r="NO22" s="84"/>
      <c r="NP22" s="84"/>
      <c r="NQ22" s="84"/>
      <c r="NR22" s="84"/>
      <c r="NS22" s="84"/>
      <c r="NT22" s="84"/>
      <c r="NU22" s="84"/>
      <c r="NV22" s="84"/>
      <c r="NW22" s="84"/>
      <c r="NX22" s="84"/>
      <c r="NY22" s="84"/>
      <c r="NZ22" s="84"/>
      <c r="OA22" s="84"/>
      <c r="OB22" s="84"/>
      <c r="OC22" s="84"/>
      <c r="OD22" s="84"/>
      <c r="OE22" s="84"/>
      <c r="OF22" s="84"/>
      <c r="OG22" s="84"/>
      <c r="OH22" s="84"/>
      <c r="OI22" s="84"/>
      <c r="OJ22" s="84"/>
      <c r="OK22" s="84"/>
      <c r="OL22" s="84"/>
      <c r="OM22" s="84"/>
      <c r="ON22" s="84"/>
      <c r="OO22" s="84"/>
      <c r="OP22" s="84"/>
      <c r="OQ22" s="84"/>
      <c r="OR22" s="84"/>
      <c r="OS22" s="84"/>
      <c r="OT22" s="84"/>
      <c r="OU22" s="84"/>
      <c r="OV22" s="84"/>
      <c r="OW22" s="84"/>
      <c r="OX22" s="84"/>
      <c r="OY22" s="84"/>
      <c r="OZ22" s="84"/>
      <c r="PA22" s="84"/>
      <c r="PB22" s="84"/>
      <c r="PC22" s="84"/>
      <c r="PD22" s="84"/>
      <c r="PE22" s="84"/>
      <c r="PF22" s="84"/>
      <c r="PG22" s="84"/>
      <c r="PH22" s="84"/>
      <c r="PI22" s="84"/>
      <c r="PJ22" s="84"/>
      <c r="PK22" s="84"/>
      <c r="PL22" s="84"/>
      <c r="PM22" s="84"/>
      <c r="PN22" s="84"/>
      <c r="PO22" s="84"/>
      <c r="PP22" s="84"/>
      <c r="PQ22" s="84"/>
      <c r="PR22" s="84"/>
      <c r="PS22" s="84"/>
      <c r="PT22" s="84"/>
      <c r="PU22" s="84"/>
      <c r="PV22" s="84"/>
      <c r="PW22" s="84"/>
      <c r="PX22" s="84"/>
      <c r="PY22" s="84"/>
      <c r="PZ22" s="84"/>
      <c r="QA22" s="84"/>
      <c r="QB22" s="84"/>
      <c r="QC22" s="84"/>
      <c r="QD22" s="84"/>
      <c r="QE22" s="84"/>
      <c r="QF22" s="84"/>
      <c r="QG22" s="84"/>
      <c r="QH22" s="84"/>
      <c r="QI22" s="84"/>
      <c r="QJ22" s="84"/>
      <c r="QK22" s="84"/>
      <c r="QL22" s="84"/>
      <c r="QM22" s="84"/>
      <c r="QN22" s="84"/>
      <c r="QO22" s="84"/>
      <c r="QP22" s="84"/>
      <c r="QQ22" s="84"/>
      <c r="QR22" s="84"/>
      <c r="QS22" s="84"/>
      <c r="QT22" s="84"/>
      <c r="QU22" s="84"/>
      <c r="QV22" s="84"/>
      <c r="QW22" s="84"/>
      <c r="QX22" s="84"/>
      <c r="QY22" s="84"/>
      <c r="QZ22" s="84"/>
      <c r="RA22" s="84"/>
      <c r="RB22" s="84"/>
      <c r="RC22" s="84"/>
      <c r="RD22" s="84"/>
      <c r="RE22" s="84"/>
      <c r="RF22" s="84"/>
      <c r="RG22" s="84"/>
      <c r="RH22" s="84"/>
      <c r="RI22" s="84"/>
      <c r="RJ22" s="84"/>
      <c r="RK22" s="84"/>
    </row>
    <row r="23" spans="1:479" ht="16" thickBot="1" x14ac:dyDescent="0.4">
      <c r="A23" s="126"/>
      <c r="B23" s="127"/>
      <c r="C23" s="127"/>
      <c r="D23" s="127"/>
      <c r="E23" s="128"/>
      <c r="F23" s="129">
        <f>SUM(F4:F22)</f>
        <v>320586147</v>
      </c>
      <c r="G23" s="130">
        <f>SUM(G4:G22)</f>
        <v>200866328.59999999</v>
      </c>
      <c r="H23" s="131">
        <f>SUM(H4:H22)</f>
        <v>200866328.59999999</v>
      </c>
      <c r="I23" s="132">
        <f>SUM(I4:I22)</f>
        <v>119719818.40000001</v>
      </c>
      <c r="J23" s="117">
        <f>(H23*100)/F23</f>
        <v>62.655960177842616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  <c r="IX23" s="84"/>
      <c r="IY23" s="84"/>
      <c r="IZ23" s="84"/>
      <c r="JA23" s="84"/>
      <c r="JB23" s="84"/>
      <c r="JC23" s="84"/>
      <c r="JD23" s="84"/>
      <c r="JE23" s="84"/>
      <c r="JF23" s="84"/>
      <c r="JG23" s="84"/>
      <c r="JH23" s="84"/>
      <c r="JI23" s="84"/>
      <c r="JJ23" s="84"/>
      <c r="JK23" s="84"/>
      <c r="JL23" s="84"/>
      <c r="JM23" s="84"/>
      <c r="JN23" s="84"/>
      <c r="JO23" s="84"/>
      <c r="JP23" s="84"/>
      <c r="JQ23" s="84"/>
      <c r="JR23" s="84"/>
      <c r="JS23" s="84"/>
      <c r="JT23" s="84"/>
      <c r="JU23" s="84"/>
      <c r="JV23" s="84"/>
      <c r="JW23" s="84"/>
      <c r="JX23" s="84"/>
      <c r="JY23" s="84"/>
      <c r="JZ23" s="84"/>
      <c r="KA23" s="84"/>
      <c r="KB23" s="84"/>
      <c r="KC23" s="84"/>
      <c r="KD23" s="84"/>
      <c r="KE23" s="84"/>
      <c r="KF23" s="84"/>
      <c r="KG23" s="84"/>
      <c r="KH23" s="84"/>
      <c r="KI23" s="84"/>
      <c r="KJ23" s="84"/>
      <c r="KK23" s="84"/>
      <c r="KL23" s="84"/>
      <c r="KM23" s="84"/>
      <c r="KN23" s="84"/>
      <c r="KO23" s="84"/>
      <c r="KP23" s="84"/>
      <c r="KQ23" s="84"/>
      <c r="KR23" s="84"/>
      <c r="KS23" s="84"/>
      <c r="KT23" s="84"/>
      <c r="KU23" s="84"/>
      <c r="KV23" s="84"/>
      <c r="KW23" s="84"/>
      <c r="KX23" s="84"/>
      <c r="KY23" s="84"/>
      <c r="KZ23" s="84"/>
      <c r="LA23" s="84"/>
      <c r="LB23" s="84"/>
      <c r="LC23" s="84"/>
      <c r="LD23" s="84"/>
      <c r="LE23" s="84"/>
      <c r="LF23" s="84"/>
      <c r="LG23" s="84"/>
      <c r="LH23" s="84"/>
      <c r="LI23" s="84"/>
      <c r="LJ23" s="84"/>
      <c r="LK23" s="84"/>
      <c r="LL23" s="84"/>
      <c r="LM23" s="84"/>
      <c r="LN23" s="84"/>
      <c r="LO23" s="84"/>
      <c r="LP23" s="84"/>
      <c r="LQ23" s="84"/>
      <c r="LR23" s="84"/>
      <c r="LS23" s="84"/>
      <c r="LT23" s="84"/>
      <c r="LU23" s="84"/>
      <c r="LV23" s="84"/>
      <c r="LW23" s="84"/>
      <c r="LX23" s="84"/>
      <c r="LY23" s="84"/>
      <c r="LZ23" s="84"/>
      <c r="MA23" s="84"/>
      <c r="MB23" s="84"/>
      <c r="MC23" s="84"/>
      <c r="MD23" s="84"/>
      <c r="ME23" s="84"/>
      <c r="MF23" s="84"/>
      <c r="MG23" s="84"/>
      <c r="MH23" s="84"/>
      <c r="MI23" s="84"/>
      <c r="MJ23" s="84"/>
      <c r="MK23" s="84"/>
      <c r="ML23" s="84"/>
      <c r="MM23" s="84"/>
      <c r="MN23" s="84"/>
      <c r="MO23" s="84"/>
      <c r="MP23" s="84"/>
      <c r="MQ23" s="84"/>
      <c r="MR23" s="84"/>
      <c r="MS23" s="84"/>
      <c r="MT23" s="84"/>
      <c r="MU23" s="84"/>
      <c r="MV23" s="84"/>
      <c r="MW23" s="84"/>
      <c r="MX23" s="84"/>
      <c r="MY23" s="84"/>
      <c r="MZ23" s="84"/>
      <c r="NA23" s="84"/>
      <c r="NB23" s="84"/>
      <c r="NC23" s="84"/>
      <c r="ND23" s="84"/>
      <c r="NE23" s="84"/>
      <c r="NF23" s="84"/>
      <c r="NG23" s="84"/>
      <c r="NH23" s="84"/>
      <c r="NI23" s="84"/>
      <c r="NJ23" s="84"/>
      <c r="NK23" s="84"/>
      <c r="NL23" s="84"/>
      <c r="NM23" s="84"/>
      <c r="NN23" s="84"/>
      <c r="NO23" s="84"/>
      <c r="NP23" s="84"/>
      <c r="NQ23" s="84"/>
      <c r="NR23" s="84"/>
      <c r="NS23" s="84"/>
      <c r="NT23" s="84"/>
      <c r="NU23" s="84"/>
      <c r="NV23" s="84"/>
      <c r="NW23" s="84"/>
      <c r="NX23" s="84"/>
      <c r="NY23" s="84"/>
      <c r="NZ23" s="84"/>
      <c r="OA23" s="84"/>
      <c r="OB23" s="84"/>
      <c r="OC23" s="84"/>
      <c r="OD23" s="84"/>
      <c r="OE23" s="84"/>
      <c r="OF23" s="84"/>
      <c r="OG23" s="84"/>
      <c r="OH23" s="84"/>
      <c r="OI23" s="84"/>
      <c r="OJ23" s="84"/>
      <c r="OK23" s="84"/>
      <c r="OL23" s="84"/>
      <c r="OM23" s="84"/>
      <c r="ON23" s="84"/>
      <c r="OO23" s="84"/>
      <c r="OP23" s="84"/>
      <c r="OQ23" s="84"/>
      <c r="OR23" s="84"/>
      <c r="OS23" s="84"/>
      <c r="OT23" s="84"/>
      <c r="OU23" s="84"/>
      <c r="OV23" s="84"/>
      <c r="OW23" s="84"/>
      <c r="OX23" s="84"/>
      <c r="OY23" s="84"/>
      <c r="OZ23" s="84"/>
      <c r="PA23" s="84"/>
      <c r="PB23" s="84"/>
      <c r="PC23" s="84"/>
      <c r="PD23" s="84"/>
      <c r="PE23" s="84"/>
      <c r="PF23" s="84"/>
      <c r="PG23" s="84"/>
      <c r="PH23" s="84"/>
      <c r="PI23" s="84"/>
      <c r="PJ23" s="84"/>
      <c r="PK23" s="84"/>
      <c r="PL23" s="84"/>
      <c r="PM23" s="84"/>
      <c r="PN23" s="84"/>
      <c r="PO23" s="84"/>
      <c r="PP23" s="84"/>
      <c r="PQ23" s="84"/>
      <c r="PR23" s="84"/>
      <c r="PS23" s="84"/>
      <c r="PT23" s="84"/>
      <c r="PU23" s="84"/>
      <c r="PV23" s="84"/>
      <c r="PW23" s="84"/>
      <c r="PX23" s="84"/>
      <c r="PY23" s="84"/>
      <c r="PZ23" s="84"/>
      <c r="QA23" s="84"/>
      <c r="QB23" s="84"/>
      <c r="QC23" s="84"/>
      <c r="QD23" s="84"/>
      <c r="QE23" s="84"/>
      <c r="QF23" s="84"/>
      <c r="QG23" s="84"/>
      <c r="QH23" s="84"/>
      <c r="QI23" s="84"/>
      <c r="QJ23" s="84"/>
      <c r="QK23" s="84"/>
      <c r="QL23" s="84"/>
      <c r="QM23" s="84"/>
      <c r="QN23" s="84"/>
      <c r="QO23" s="84"/>
      <c r="QP23" s="84"/>
      <c r="QQ23" s="84"/>
      <c r="QR23" s="84"/>
      <c r="QS23" s="84"/>
      <c r="QT23" s="84"/>
      <c r="QU23" s="84"/>
      <c r="QV23" s="84"/>
      <c r="QW23" s="84"/>
      <c r="QX23" s="84"/>
      <c r="QY23" s="84"/>
      <c r="QZ23" s="84"/>
      <c r="RA23" s="84"/>
      <c r="RB23" s="84"/>
      <c r="RC23" s="84"/>
      <c r="RD23" s="84"/>
      <c r="RE23" s="84"/>
      <c r="RF23" s="84"/>
      <c r="RG23" s="84"/>
      <c r="RH23" s="84"/>
      <c r="RI23" s="84"/>
      <c r="RJ23" s="84"/>
      <c r="RK23" s="84"/>
    </row>
    <row r="24" spans="1:479" s="60" customFormat="1" x14ac:dyDescent="0.35">
      <c r="B24" s="2" t="s">
        <v>31</v>
      </c>
      <c r="C24" s="43"/>
      <c r="D24" s="41">
        <v>0</v>
      </c>
      <c r="E24" s="61"/>
      <c r="G24" s="107"/>
      <c r="I24" s="93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  <c r="IW24" s="84"/>
      <c r="IX24" s="84"/>
      <c r="IY24" s="84"/>
      <c r="IZ24" s="84"/>
      <c r="JA24" s="84"/>
      <c r="JB24" s="84"/>
      <c r="JC24" s="84"/>
      <c r="JD24" s="84"/>
      <c r="JE24" s="84"/>
      <c r="JF24" s="84"/>
      <c r="JG24" s="84"/>
      <c r="JH24" s="84"/>
      <c r="JI24" s="84"/>
      <c r="JJ24" s="84"/>
      <c r="JK24" s="84"/>
      <c r="JL24" s="84"/>
      <c r="JM24" s="84"/>
      <c r="JN24" s="84"/>
      <c r="JO24" s="84"/>
      <c r="JP24" s="84"/>
      <c r="JQ24" s="84"/>
      <c r="JR24" s="84"/>
      <c r="JS24" s="84"/>
      <c r="JT24" s="84"/>
      <c r="JU24" s="84"/>
      <c r="JV24" s="84"/>
      <c r="JW24" s="84"/>
      <c r="JX24" s="84"/>
      <c r="JY24" s="84"/>
      <c r="JZ24" s="84"/>
      <c r="KA24" s="84"/>
      <c r="KB24" s="84"/>
      <c r="KC24" s="84"/>
      <c r="KD24" s="84"/>
      <c r="KE24" s="84"/>
      <c r="KF24" s="84"/>
      <c r="KG24" s="84"/>
      <c r="KH24" s="84"/>
      <c r="KI24" s="84"/>
      <c r="KJ24" s="84"/>
      <c r="KK24" s="84"/>
      <c r="KL24" s="84"/>
      <c r="KM24" s="84"/>
      <c r="KN24" s="84"/>
      <c r="KO24" s="84"/>
      <c r="KP24" s="84"/>
      <c r="KQ24" s="84"/>
      <c r="KR24" s="84"/>
      <c r="KS24" s="84"/>
      <c r="KT24" s="84"/>
      <c r="KU24" s="84"/>
      <c r="KV24" s="84"/>
      <c r="KW24" s="84"/>
      <c r="KX24" s="84"/>
      <c r="KY24" s="84"/>
      <c r="KZ24" s="84"/>
      <c r="LA24" s="84"/>
      <c r="LB24" s="84"/>
      <c r="LC24" s="84"/>
      <c r="LD24" s="84"/>
      <c r="LE24" s="84"/>
      <c r="LF24" s="84"/>
      <c r="LG24" s="84"/>
      <c r="LH24" s="84"/>
      <c r="LI24" s="84"/>
      <c r="LJ24" s="84"/>
      <c r="LK24" s="84"/>
      <c r="LL24" s="84"/>
      <c r="LM24" s="84"/>
      <c r="LN24" s="84"/>
      <c r="LO24" s="84"/>
      <c r="LP24" s="84"/>
      <c r="LQ24" s="84"/>
      <c r="LR24" s="84"/>
      <c r="LS24" s="84"/>
      <c r="LT24" s="84"/>
      <c r="LU24" s="84"/>
      <c r="LV24" s="84"/>
      <c r="LW24" s="84"/>
      <c r="LX24" s="84"/>
      <c r="LY24" s="84"/>
      <c r="LZ24" s="84"/>
      <c r="MA24" s="84"/>
      <c r="MB24" s="84"/>
      <c r="MC24" s="84"/>
      <c r="MD24" s="84"/>
      <c r="ME24" s="84"/>
      <c r="MF24" s="84"/>
      <c r="MG24" s="84"/>
      <c r="MH24" s="84"/>
      <c r="MI24" s="84"/>
      <c r="MJ24" s="84"/>
      <c r="MK24" s="84"/>
      <c r="ML24" s="84"/>
      <c r="MM24" s="84"/>
      <c r="MN24" s="84"/>
      <c r="MO24" s="84"/>
      <c r="MP24" s="84"/>
      <c r="MQ24" s="84"/>
      <c r="MR24" s="84"/>
      <c r="MS24" s="84"/>
      <c r="MT24" s="84"/>
      <c r="MU24" s="84"/>
      <c r="MV24" s="84"/>
      <c r="MW24" s="84"/>
      <c r="MX24" s="84"/>
      <c r="MY24" s="84"/>
      <c r="MZ24" s="84"/>
      <c r="NA24" s="84"/>
      <c r="NB24" s="84"/>
      <c r="NC24" s="84"/>
      <c r="ND24" s="84"/>
      <c r="NE24" s="84"/>
      <c r="NF24" s="84"/>
      <c r="NG24" s="84"/>
      <c r="NH24" s="84"/>
      <c r="NI24" s="84"/>
      <c r="NJ24" s="84"/>
      <c r="NK24" s="84"/>
      <c r="NL24" s="84"/>
      <c r="NM24" s="84"/>
      <c r="NN24" s="84"/>
      <c r="NO24" s="84"/>
      <c r="NP24" s="84"/>
      <c r="NQ24" s="84"/>
      <c r="NR24" s="84"/>
      <c r="NS24" s="84"/>
      <c r="NT24" s="84"/>
      <c r="NU24" s="84"/>
      <c r="NV24" s="84"/>
      <c r="NW24" s="84"/>
      <c r="NX24" s="84"/>
      <c r="NY24" s="84"/>
      <c r="NZ24" s="84"/>
      <c r="OA24" s="84"/>
      <c r="OB24" s="84"/>
      <c r="OC24" s="84"/>
      <c r="OD24" s="84"/>
      <c r="OE24" s="84"/>
      <c r="OF24" s="84"/>
      <c r="OG24" s="84"/>
      <c r="OH24" s="84"/>
      <c r="OI24" s="84"/>
      <c r="OJ24" s="84"/>
      <c r="OK24" s="84"/>
      <c r="OL24" s="84"/>
      <c r="OM24" s="84"/>
      <c r="ON24" s="84"/>
      <c r="OO24" s="84"/>
      <c r="OP24" s="84"/>
      <c r="OQ24" s="84"/>
      <c r="OR24" s="84"/>
      <c r="OS24" s="84"/>
      <c r="OT24" s="84"/>
      <c r="OU24" s="84"/>
      <c r="OV24" s="84"/>
      <c r="OW24" s="84"/>
      <c r="OX24" s="84"/>
      <c r="OY24" s="84"/>
      <c r="OZ24" s="84"/>
      <c r="PA24" s="84"/>
      <c r="PB24" s="84"/>
      <c r="PC24" s="84"/>
      <c r="PD24" s="84"/>
      <c r="PE24" s="84"/>
      <c r="PF24" s="84"/>
      <c r="PG24" s="84"/>
      <c r="PH24" s="84"/>
      <c r="PI24" s="84"/>
      <c r="PJ24" s="84"/>
      <c r="PK24" s="84"/>
      <c r="PL24" s="84"/>
      <c r="PM24" s="84"/>
      <c r="PN24" s="84"/>
      <c r="PO24" s="84"/>
      <c r="PP24" s="84"/>
      <c r="PQ24" s="84"/>
      <c r="PR24" s="84"/>
      <c r="PS24" s="84"/>
      <c r="PT24" s="84"/>
      <c r="PU24" s="84"/>
      <c r="PV24" s="84"/>
      <c r="PW24" s="84"/>
      <c r="PX24" s="84"/>
      <c r="PY24" s="84"/>
      <c r="PZ24" s="84"/>
      <c r="QA24" s="84"/>
      <c r="QB24" s="84"/>
      <c r="QC24" s="84"/>
      <c r="QD24" s="84"/>
      <c r="QE24" s="84"/>
      <c r="QF24" s="84"/>
      <c r="QG24" s="84"/>
      <c r="QH24" s="84"/>
      <c r="QI24" s="84"/>
      <c r="QJ24" s="84"/>
      <c r="QK24" s="84"/>
      <c r="QL24" s="84"/>
      <c r="QM24" s="84"/>
      <c r="QN24" s="84"/>
      <c r="QO24" s="84"/>
      <c r="QP24" s="84"/>
      <c r="QQ24" s="84"/>
      <c r="QR24" s="84"/>
      <c r="QS24" s="84"/>
      <c r="QT24" s="84"/>
      <c r="QU24" s="84"/>
      <c r="QV24" s="84"/>
      <c r="QW24" s="84"/>
      <c r="QX24" s="84"/>
      <c r="QY24" s="84"/>
      <c r="QZ24" s="84"/>
      <c r="RA24" s="84"/>
      <c r="RB24" s="84"/>
      <c r="RC24" s="84"/>
      <c r="RD24" s="84"/>
      <c r="RE24" s="84"/>
      <c r="RF24" s="84"/>
      <c r="RG24" s="84"/>
      <c r="RH24" s="84"/>
      <c r="RI24" s="84"/>
      <c r="RJ24" s="84"/>
      <c r="RK24" s="84"/>
    </row>
    <row r="25" spans="1:479" x14ac:dyDescent="0.35">
      <c r="B25" s="2" t="s">
        <v>33</v>
      </c>
      <c r="C25" s="2"/>
      <c r="D25" s="41">
        <v>0</v>
      </c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  <c r="IW25" s="84"/>
      <c r="IX25" s="84"/>
      <c r="IY25" s="84"/>
      <c r="IZ25" s="84"/>
      <c r="JA25" s="84"/>
      <c r="JB25" s="84"/>
      <c r="JC25" s="84"/>
      <c r="JD25" s="84"/>
      <c r="JE25" s="84"/>
      <c r="JF25" s="84"/>
      <c r="JG25" s="84"/>
      <c r="JH25" s="84"/>
      <c r="JI25" s="84"/>
      <c r="JJ25" s="84"/>
      <c r="JK25" s="84"/>
      <c r="JL25" s="84"/>
      <c r="JM25" s="84"/>
      <c r="JN25" s="84"/>
      <c r="JO25" s="84"/>
      <c r="JP25" s="84"/>
      <c r="JQ25" s="84"/>
      <c r="JR25" s="84"/>
      <c r="JS25" s="84"/>
      <c r="JT25" s="84"/>
      <c r="JU25" s="84"/>
      <c r="JV25" s="84"/>
      <c r="JW25" s="84"/>
      <c r="JX25" s="84"/>
      <c r="JY25" s="84"/>
      <c r="JZ25" s="84"/>
      <c r="KA25" s="84"/>
      <c r="KB25" s="84"/>
      <c r="KC25" s="84"/>
      <c r="KD25" s="84"/>
      <c r="KE25" s="84"/>
      <c r="KF25" s="84"/>
      <c r="KG25" s="84"/>
      <c r="KH25" s="84"/>
      <c r="KI25" s="84"/>
      <c r="KJ25" s="84"/>
      <c r="KK25" s="84"/>
      <c r="KL25" s="84"/>
      <c r="KM25" s="84"/>
      <c r="KN25" s="84"/>
      <c r="KO25" s="84"/>
      <c r="KP25" s="84"/>
      <c r="KQ25" s="84"/>
      <c r="KR25" s="84"/>
      <c r="KS25" s="84"/>
      <c r="KT25" s="84"/>
      <c r="KU25" s="84"/>
      <c r="KV25" s="84"/>
      <c r="KW25" s="84"/>
      <c r="KX25" s="84"/>
      <c r="KY25" s="84"/>
      <c r="KZ25" s="84"/>
      <c r="LA25" s="84"/>
      <c r="LB25" s="84"/>
      <c r="LC25" s="84"/>
      <c r="LD25" s="84"/>
      <c r="LE25" s="84"/>
      <c r="LF25" s="84"/>
      <c r="LG25" s="84"/>
      <c r="LH25" s="84"/>
      <c r="LI25" s="84"/>
      <c r="LJ25" s="84"/>
      <c r="LK25" s="84"/>
      <c r="LL25" s="84"/>
      <c r="LM25" s="84"/>
      <c r="LN25" s="84"/>
      <c r="LO25" s="84"/>
      <c r="LP25" s="84"/>
      <c r="LQ25" s="84"/>
      <c r="LR25" s="84"/>
      <c r="LS25" s="84"/>
      <c r="LT25" s="84"/>
      <c r="LU25" s="84"/>
      <c r="LV25" s="84"/>
      <c r="LW25" s="84"/>
      <c r="LX25" s="84"/>
      <c r="LY25" s="84"/>
      <c r="LZ25" s="84"/>
      <c r="MA25" s="84"/>
      <c r="MB25" s="84"/>
      <c r="MC25" s="84"/>
      <c r="MD25" s="84"/>
      <c r="ME25" s="84"/>
      <c r="MF25" s="84"/>
      <c r="MG25" s="84"/>
      <c r="MH25" s="84"/>
      <c r="MI25" s="84"/>
      <c r="MJ25" s="84"/>
      <c r="MK25" s="84"/>
      <c r="ML25" s="84"/>
      <c r="MM25" s="84"/>
      <c r="MN25" s="84"/>
      <c r="MO25" s="84"/>
      <c r="MP25" s="84"/>
      <c r="MQ25" s="84"/>
      <c r="MR25" s="84"/>
      <c r="MS25" s="84"/>
      <c r="MT25" s="84"/>
      <c r="MU25" s="84"/>
      <c r="MV25" s="84"/>
      <c r="MW25" s="84"/>
      <c r="MX25" s="84"/>
      <c r="MY25" s="84"/>
      <c r="MZ25" s="84"/>
      <c r="NA25" s="84"/>
      <c r="NB25" s="84"/>
      <c r="NC25" s="84"/>
      <c r="ND25" s="84"/>
      <c r="NE25" s="84"/>
      <c r="NF25" s="84"/>
      <c r="NG25" s="84"/>
      <c r="NH25" s="84"/>
      <c r="NI25" s="84"/>
      <c r="NJ25" s="84"/>
      <c r="NK25" s="84"/>
      <c r="NL25" s="84"/>
      <c r="NM25" s="84"/>
      <c r="NN25" s="84"/>
      <c r="NO25" s="84"/>
      <c r="NP25" s="84"/>
      <c r="NQ25" s="84"/>
      <c r="NR25" s="84"/>
      <c r="NS25" s="84"/>
      <c r="NT25" s="84"/>
      <c r="NU25" s="84"/>
      <c r="NV25" s="84"/>
      <c r="NW25" s="84"/>
      <c r="NX25" s="84"/>
      <c r="NY25" s="84"/>
      <c r="NZ25" s="84"/>
      <c r="OA25" s="84"/>
      <c r="OB25" s="84"/>
      <c r="OC25" s="84"/>
      <c r="OD25" s="84"/>
      <c r="OE25" s="84"/>
      <c r="OF25" s="84"/>
      <c r="OG25" s="84"/>
      <c r="OH25" s="84"/>
      <c r="OI25" s="84"/>
      <c r="OJ25" s="84"/>
      <c r="OK25" s="84"/>
      <c r="OL25" s="84"/>
      <c r="OM25" s="84"/>
      <c r="ON25" s="84"/>
      <c r="OO25" s="84"/>
      <c r="OP25" s="84"/>
      <c r="OQ25" s="84"/>
      <c r="OR25" s="84"/>
      <c r="OS25" s="84"/>
      <c r="OT25" s="84"/>
      <c r="OU25" s="84"/>
      <c r="OV25" s="84"/>
      <c r="OW25" s="84"/>
      <c r="OX25" s="84"/>
      <c r="OY25" s="84"/>
      <c r="OZ25" s="84"/>
      <c r="PA25" s="84"/>
      <c r="PB25" s="84"/>
      <c r="PC25" s="84"/>
      <c r="PD25" s="84"/>
      <c r="PE25" s="84"/>
      <c r="PF25" s="84"/>
      <c r="PG25" s="84"/>
      <c r="PH25" s="84"/>
      <c r="PI25" s="84"/>
      <c r="PJ25" s="84"/>
      <c r="PK25" s="84"/>
      <c r="PL25" s="84"/>
      <c r="PM25" s="84"/>
      <c r="PN25" s="84"/>
      <c r="PO25" s="84"/>
      <c r="PP25" s="84"/>
      <c r="PQ25" s="84"/>
      <c r="PR25" s="84"/>
      <c r="PS25" s="84"/>
      <c r="PT25" s="84"/>
      <c r="PU25" s="84"/>
      <c r="PV25" s="84"/>
      <c r="PW25" s="84"/>
      <c r="PX25" s="84"/>
      <c r="PY25" s="84"/>
      <c r="PZ25" s="84"/>
      <c r="QA25" s="84"/>
      <c r="QB25" s="84"/>
      <c r="QC25" s="84"/>
      <c r="QD25" s="84"/>
      <c r="QE25" s="84"/>
      <c r="QF25" s="84"/>
      <c r="QG25" s="84"/>
      <c r="QH25" s="84"/>
      <c r="QI25" s="84"/>
      <c r="QJ25" s="84"/>
      <c r="QK25" s="84"/>
      <c r="QL25" s="84"/>
      <c r="QM25" s="84"/>
      <c r="QN25" s="84"/>
      <c r="QO25" s="84"/>
      <c r="QP25" s="84"/>
      <c r="QQ25" s="84"/>
      <c r="QR25" s="84"/>
      <c r="QS25" s="84"/>
      <c r="QT25" s="84"/>
      <c r="QU25" s="84"/>
      <c r="QV25" s="84"/>
      <c r="QW25" s="84"/>
      <c r="QX25" s="84"/>
      <c r="QY25" s="84"/>
      <c r="QZ25" s="84"/>
      <c r="RA25" s="84"/>
      <c r="RB25" s="84"/>
      <c r="RC25" s="84"/>
      <c r="RD25" s="84"/>
      <c r="RE25" s="84"/>
      <c r="RF25" s="84"/>
      <c r="RG25" s="84"/>
      <c r="RH25" s="84"/>
      <c r="RI25" s="84"/>
      <c r="RJ25" s="84"/>
      <c r="RK25" s="84"/>
    </row>
    <row r="26" spans="1:479" x14ac:dyDescent="0.35">
      <c r="B26" s="2" t="s">
        <v>34</v>
      </c>
      <c r="C26" s="2"/>
      <c r="D26" s="41">
        <v>0</v>
      </c>
      <c r="G26" s="6">
        <f>G5+G18</f>
        <v>35721000</v>
      </c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  <c r="IW26" s="84"/>
      <c r="IX26" s="84"/>
      <c r="IY26" s="84"/>
      <c r="IZ26" s="84"/>
      <c r="JA26" s="84"/>
      <c r="JB26" s="84"/>
      <c r="JC26" s="84"/>
      <c r="JD26" s="84"/>
      <c r="JE26" s="84"/>
      <c r="JF26" s="84"/>
      <c r="JG26" s="84"/>
      <c r="JH26" s="84"/>
      <c r="JI26" s="84"/>
      <c r="JJ26" s="84"/>
      <c r="JK26" s="84"/>
      <c r="JL26" s="84"/>
      <c r="JM26" s="84"/>
      <c r="JN26" s="84"/>
      <c r="JO26" s="84"/>
      <c r="JP26" s="84"/>
      <c r="JQ26" s="84"/>
      <c r="JR26" s="84"/>
      <c r="JS26" s="84"/>
      <c r="JT26" s="84"/>
      <c r="JU26" s="84"/>
      <c r="JV26" s="84"/>
      <c r="JW26" s="84"/>
      <c r="JX26" s="84"/>
      <c r="JY26" s="84"/>
      <c r="JZ26" s="84"/>
      <c r="KA26" s="84"/>
      <c r="KB26" s="84"/>
      <c r="KC26" s="84"/>
      <c r="KD26" s="84"/>
      <c r="KE26" s="84"/>
      <c r="KF26" s="84"/>
      <c r="KG26" s="84"/>
      <c r="KH26" s="84"/>
      <c r="KI26" s="84"/>
      <c r="KJ26" s="84"/>
      <c r="KK26" s="84"/>
      <c r="KL26" s="84"/>
      <c r="KM26" s="84"/>
      <c r="KN26" s="84"/>
      <c r="KO26" s="84"/>
      <c r="KP26" s="84"/>
      <c r="KQ26" s="84"/>
      <c r="KR26" s="84"/>
      <c r="KS26" s="84"/>
      <c r="KT26" s="84"/>
      <c r="KU26" s="84"/>
      <c r="KV26" s="84"/>
      <c r="KW26" s="84"/>
      <c r="KX26" s="84"/>
      <c r="KY26" s="84"/>
      <c r="KZ26" s="84"/>
      <c r="LA26" s="84"/>
      <c r="LB26" s="84"/>
      <c r="LC26" s="84"/>
      <c r="LD26" s="84"/>
      <c r="LE26" s="84"/>
      <c r="LF26" s="84"/>
      <c r="LG26" s="84"/>
      <c r="LH26" s="84"/>
      <c r="LI26" s="84"/>
      <c r="LJ26" s="84"/>
      <c r="LK26" s="84"/>
      <c r="LL26" s="84"/>
      <c r="LM26" s="84"/>
      <c r="LN26" s="84"/>
      <c r="LO26" s="84"/>
      <c r="LP26" s="84"/>
      <c r="LQ26" s="84"/>
      <c r="LR26" s="84"/>
      <c r="LS26" s="84"/>
      <c r="LT26" s="84"/>
      <c r="LU26" s="84"/>
      <c r="LV26" s="84"/>
      <c r="LW26" s="84"/>
      <c r="LX26" s="84"/>
      <c r="LY26" s="84"/>
      <c r="LZ26" s="84"/>
      <c r="MA26" s="84"/>
      <c r="MB26" s="84"/>
      <c r="MC26" s="84"/>
      <c r="MD26" s="84"/>
      <c r="ME26" s="84"/>
      <c r="MF26" s="84"/>
      <c r="MG26" s="84"/>
      <c r="MH26" s="84"/>
      <c r="MI26" s="84"/>
      <c r="MJ26" s="84"/>
      <c r="MK26" s="84"/>
      <c r="ML26" s="84"/>
      <c r="MM26" s="84"/>
      <c r="MN26" s="84"/>
      <c r="MO26" s="84"/>
      <c r="MP26" s="84"/>
      <c r="MQ26" s="84"/>
      <c r="MR26" s="84"/>
      <c r="MS26" s="84"/>
      <c r="MT26" s="84"/>
      <c r="MU26" s="84"/>
      <c r="MV26" s="84"/>
      <c r="MW26" s="84"/>
      <c r="MX26" s="84"/>
      <c r="MY26" s="84"/>
      <c r="MZ26" s="84"/>
      <c r="NA26" s="84"/>
      <c r="NB26" s="84"/>
      <c r="NC26" s="84"/>
      <c r="ND26" s="84"/>
      <c r="NE26" s="84"/>
      <c r="NF26" s="84"/>
      <c r="NG26" s="84"/>
      <c r="NH26" s="84"/>
      <c r="NI26" s="84"/>
      <c r="NJ26" s="84"/>
      <c r="NK26" s="84"/>
      <c r="NL26" s="84"/>
      <c r="NM26" s="84"/>
      <c r="NN26" s="84"/>
      <c r="NO26" s="84"/>
      <c r="NP26" s="84"/>
      <c r="NQ26" s="84"/>
      <c r="NR26" s="84"/>
      <c r="NS26" s="84"/>
      <c r="NT26" s="84"/>
      <c r="NU26" s="84"/>
      <c r="NV26" s="84"/>
      <c r="NW26" s="84"/>
      <c r="NX26" s="84"/>
      <c r="NY26" s="84"/>
      <c r="NZ26" s="84"/>
      <c r="OA26" s="84"/>
      <c r="OB26" s="84"/>
      <c r="OC26" s="84"/>
      <c r="OD26" s="84"/>
      <c r="OE26" s="84"/>
      <c r="OF26" s="84"/>
      <c r="OG26" s="84"/>
      <c r="OH26" s="84"/>
      <c r="OI26" s="84"/>
      <c r="OJ26" s="84"/>
      <c r="OK26" s="84"/>
      <c r="OL26" s="84"/>
      <c r="OM26" s="84"/>
      <c r="ON26" s="84"/>
      <c r="OO26" s="84"/>
      <c r="OP26" s="84"/>
      <c r="OQ26" s="84"/>
      <c r="OR26" s="84"/>
      <c r="OS26" s="84"/>
      <c r="OT26" s="84"/>
      <c r="OU26" s="84"/>
      <c r="OV26" s="84"/>
      <c r="OW26" s="84"/>
      <c r="OX26" s="84"/>
      <c r="OY26" s="84"/>
      <c r="OZ26" s="84"/>
      <c r="PA26" s="84"/>
      <c r="PB26" s="84"/>
      <c r="PC26" s="84"/>
      <c r="PD26" s="84"/>
      <c r="PE26" s="84"/>
      <c r="PF26" s="84"/>
      <c r="PG26" s="84"/>
      <c r="PH26" s="84"/>
      <c r="PI26" s="84"/>
      <c r="PJ26" s="84"/>
      <c r="PK26" s="84"/>
      <c r="PL26" s="84"/>
      <c r="PM26" s="84"/>
      <c r="PN26" s="84"/>
      <c r="PO26" s="84"/>
      <c r="PP26" s="84"/>
      <c r="PQ26" s="84"/>
      <c r="PR26" s="84"/>
      <c r="PS26" s="84"/>
      <c r="PT26" s="84"/>
      <c r="PU26" s="84"/>
      <c r="PV26" s="84"/>
      <c r="PW26" s="84"/>
      <c r="PX26" s="84"/>
      <c r="PY26" s="84"/>
      <c r="PZ26" s="84"/>
      <c r="QA26" s="84"/>
      <c r="QB26" s="84"/>
      <c r="QC26" s="84"/>
      <c r="QD26" s="84"/>
      <c r="QE26" s="84"/>
      <c r="QF26" s="84"/>
      <c r="QG26" s="84"/>
      <c r="QH26" s="84"/>
      <c r="QI26" s="84"/>
      <c r="QJ26" s="84"/>
      <c r="QK26" s="84"/>
      <c r="QL26" s="84"/>
      <c r="QM26" s="84"/>
      <c r="QN26" s="84"/>
      <c r="QO26" s="84"/>
      <c r="QP26" s="84"/>
      <c r="QQ26" s="84"/>
      <c r="QR26" s="84"/>
      <c r="QS26" s="84"/>
      <c r="QT26" s="84"/>
      <c r="QU26" s="84"/>
      <c r="QV26" s="84"/>
      <c r="QW26" s="84"/>
      <c r="QX26" s="84"/>
      <c r="QY26" s="84"/>
      <c r="QZ26" s="84"/>
      <c r="RA26" s="84"/>
      <c r="RB26" s="84"/>
      <c r="RC26" s="84"/>
      <c r="RD26" s="84"/>
      <c r="RE26" s="84"/>
      <c r="RF26" s="84"/>
      <c r="RG26" s="84"/>
      <c r="RH26" s="84"/>
      <c r="RI26" s="84"/>
      <c r="RJ26" s="84"/>
      <c r="RK26" s="84"/>
    </row>
    <row r="27" spans="1:479" x14ac:dyDescent="0.35">
      <c r="A27" s="19"/>
      <c r="B27" s="49" t="s">
        <v>43</v>
      </c>
      <c r="C27" s="2"/>
      <c r="D27" s="23">
        <f>F23</f>
        <v>320586147</v>
      </c>
      <c r="E27" s="82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  <c r="IW27" s="84"/>
      <c r="IX27" s="84"/>
      <c r="IY27" s="84"/>
      <c r="IZ27" s="84"/>
      <c r="JA27" s="84"/>
      <c r="JB27" s="84"/>
      <c r="JC27" s="84"/>
      <c r="JD27" s="84"/>
      <c r="JE27" s="84"/>
      <c r="JF27" s="84"/>
      <c r="JG27" s="84"/>
      <c r="JH27" s="84"/>
      <c r="JI27" s="84"/>
      <c r="JJ27" s="84"/>
      <c r="JK27" s="84"/>
      <c r="JL27" s="84"/>
      <c r="JM27" s="84"/>
      <c r="JN27" s="84"/>
      <c r="JO27" s="84"/>
      <c r="JP27" s="84"/>
      <c r="JQ27" s="84"/>
      <c r="JR27" s="84"/>
      <c r="JS27" s="84"/>
      <c r="JT27" s="84"/>
      <c r="JU27" s="84"/>
      <c r="JV27" s="84"/>
      <c r="JW27" s="84"/>
      <c r="JX27" s="84"/>
      <c r="JY27" s="84"/>
      <c r="JZ27" s="84"/>
      <c r="KA27" s="84"/>
      <c r="KB27" s="84"/>
      <c r="KC27" s="84"/>
      <c r="KD27" s="84"/>
      <c r="KE27" s="84"/>
      <c r="KF27" s="84"/>
      <c r="KG27" s="84"/>
      <c r="KH27" s="84"/>
      <c r="KI27" s="84"/>
      <c r="KJ27" s="84"/>
      <c r="KK27" s="84"/>
      <c r="KL27" s="84"/>
      <c r="KM27" s="84"/>
      <c r="KN27" s="84"/>
      <c r="KO27" s="84"/>
      <c r="KP27" s="84"/>
      <c r="KQ27" s="84"/>
      <c r="KR27" s="84"/>
      <c r="KS27" s="84"/>
      <c r="KT27" s="84"/>
      <c r="KU27" s="84"/>
      <c r="KV27" s="84"/>
      <c r="KW27" s="84"/>
      <c r="KX27" s="84"/>
      <c r="KY27" s="84"/>
      <c r="KZ27" s="84"/>
      <c r="LA27" s="84"/>
      <c r="LB27" s="84"/>
      <c r="LC27" s="84"/>
      <c r="LD27" s="84"/>
      <c r="LE27" s="84"/>
      <c r="LF27" s="84"/>
      <c r="LG27" s="84"/>
      <c r="LH27" s="84"/>
      <c r="LI27" s="84"/>
      <c r="LJ27" s="84"/>
      <c r="LK27" s="84"/>
      <c r="LL27" s="84"/>
      <c r="LM27" s="84"/>
      <c r="LN27" s="84"/>
      <c r="LO27" s="84"/>
      <c r="LP27" s="84"/>
      <c r="LQ27" s="84"/>
      <c r="LR27" s="84"/>
      <c r="LS27" s="84"/>
      <c r="LT27" s="84"/>
      <c r="LU27" s="84"/>
      <c r="LV27" s="84"/>
      <c r="LW27" s="84"/>
      <c r="LX27" s="84"/>
      <c r="LY27" s="84"/>
      <c r="LZ27" s="84"/>
      <c r="MA27" s="84"/>
      <c r="MB27" s="84"/>
      <c r="MC27" s="84"/>
      <c r="MD27" s="84"/>
      <c r="ME27" s="84"/>
      <c r="MF27" s="84"/>
      <c r="MG27" s="84"/>
      <c r="MH27" s="84"/>
      <c r="MI27" s="84"/>
      <c r="MJ27" s="84"/>
      <c r="MK27" s="84"/>
      <c r="ML27" s="84"/>
      <c r="MM27" s="84"/>
      <c r="MN27" s="84"/>
      <c r="MO27" s="84"/>
      <c r="MP27" s="84"/>
      <c r="MQ27" s="84"/>
      <c r="MR27" s="84"/>
      <c r="MS27" s="84"/>
      <c r="MT27" s="84"/>
      <c r="MU27" s="84"/>
      <c r="MV27" s="84"/>
      <c r="MW27" s="84"/>
      <c r="MX27" s="84"/>
      <c r="MY27" s="84"/>
      <c r="MZ27" s="84"/>
      <c r="NA27" s="84"/>
      <c r="NB27" s="84"/>
      <c r="NC27" s="84"/>
      <c r="ND27" s="84"/>
      <c r="NE27" s="84"/>
      <c r="NF27" s="84"/>
      <c r="NG27" s="84"/>
      <c r="NH27" s="84"/>
      <c r="NI27" s="84"/>
      <c r="NJ27" s="84"/>
      <c r="NK27" s="84"/>
      <c r="NL27" s="84"/>
      <c r="NM27" s="84"/>
      <c r="NN27" s="84"/>
      <c r="NO27" s="84"/>
      <c r="NP27" s="84"/>
      <c r="NQ27" s="84"/>
      <c r="NR27" s="84"/>
      <c r="NS27" s="84"/>
      <c r="NT27" s="84"/>
      <c r="NU27" s="84"/>
      <c r="NV27" s="84"/>
      <c r="NW27" s="84"/>
      <c r="NX27" s="84"/>
      <c r="NY27" s="84"/>
      <c r="NZ27" s="84"/>
      <c r="OA27" s="84"/>
      <c r="OB27" s="84"/>
      <c r="OC27" s="84"/>
      <c r="OD27" s="84"/>
      <c r="OE27" s="84"/>
      <c r="OF27" s="84"/>
      <c r="OG27" s="84"/>
      <c r="OH27" s="84"/>
      <c r="OI27" s="84"/>
      <c r="OJ27" s="84"/>
      <c r="OK27" s="84"/>
      <c r="OL27" s="84"/>
      <c r="OM27" s="84"/>
      <c r="ON27" s="84"/>
      <c r="OO27" s="84"/>
      <c r="OP27" s="84"/>
      <c r="OQ27" s="84"/>
      <c r="OR27" s="84"/>
      <c r="OS27" s="84"/>
      <c r="OT27" s="84"/>
      <c r="OU27" s="84"/>
      <c r="OV27" s="84"/>
      <c r="OW27" s="84"/>
      <c r="OX27" s="84"/>
      <c r="OY27" s="84"/>
      <c r="OZ27" s="84"/>
      <c r="PA27" s="84"/>
      <c r="PB27" s="84"/>
      <c r="PC27" s="84"/>
      <c r="PD27" s="84"/>
      <c r="PE27" s="84"/>
      <c r="PF27" s="84"/>
      <c r="PG27" s="84"/>
      <c r="PH27" s="84"/>
      <c r="PI27" s="84"/>
      <c r="PJ27" s="84"/>
      <c r="PK27" s="84"/>
      <c r="PL27" s="84"/>
      <c r="PM27" s="84"/>
      <c r="PN27" s="84"/>
      <c r="PO27" s="84"/>
      <c r="PP27" s="84"/>
      <c r="PQ27" s="84"/>
      <c r="PR27" s="84"/>
      <c r="PS27" s="84"/>
      <c r="PT27" s="84"/>
      <c r="PU27" s="84"/>
      <c r="PV27" s="84"/>
      <c r="PW27" s="84"/>
      <c r="PX27" s="84"/>
      <c r="PY27" s="84"/>
      <c r="PZ27" s="84"/>
      <c r="QA27" s="84"/>
      <c r="QB27" s="84"/>
      <c r="QC27" s="84"/>
      <c r="QD27" s="84"/>
      <c r="QE27" s="84"/>
      <c r="QF27" s="84"/>
      <c r="QG27" s="84"/>
      <c r="QH27" s="84"/>
      <c r="QI27" s="84"/>
      <c r="QJ27" s="84"/>
      <c r="QK27" s="84"/>
      <c r="QL27" s="84"/>
      <c r="QM27" s="84"/>
      <c r="QN27" s="84"/>
      <c r="QO27" s="84"/>
      <c r="QP27" s="84"/>
      <c r="QQ27" s="84"/>
      <c r="QR27" s="84"/>
      <c r="QS27" s="84"/>
      <c r="QT27" s="84"/>
      <c r="QU27" s="84"/>
      <c r="QV27" s="84"/>
      <c r="QW27" s="84"/>
      <c r="QX27" s="84"/>
      <c r="QY27" s="84"/>
      <c r="QZ27" s="84"/>
      <c r="RA27" s="84"/>
      <c r="RB27" s="84"/>
      <c r="RC27" s="84"/>
      <c r="RD27" s="84"/>
      <c r="RE27" s="84"/>
      <c r="RF27" s="84"/>
      <c r="RG27" s="84"/>
      <c r="RH27" s="84"/>
      <c r="RI27" s="84"/>
      <c r="RJ27" s="84"/>
      <c r="RK27" s="84"/>
    </row>
    <row r="28" spans="1:479" x14ac:dyDescent="0.35">
      <c r="B28" s="79" t="s">
        <v>59</v>
      </c>
      <c r="D28" s="21">
        <f>G23</f>
        <v>200866328.59999999</v>
      </c>
      <c r="G28" s="6">
        <f>F4+G18</f>
        <v>37141649</v>
      </c>
      <c r="H28" s="6"/>
      <c r="I28" s="339">
        <f>H28*3</f>
        <v>0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  <c r="IW28" s="84"/>
      <c r="IX28" s="84"/>
      <c r="IY28" s="84"/>
      <c r="IZ28" s="84"/>
      <c r="JA28" s="84"/>
      <c r="JB28" s="84"/>
      <c r="JC28" s="84"/>
      <c r="JD28" s="84"/>
      <c r="JE28" s="84"/>
      <c r="JF28" s="84"/>
      <c r="JG28" s="84"/>
      <c r="JH28" s="84"/>
      <c r="JI28" s="84"/>
      <c r="JJ28" s="84"/>
      <c r="JK28" s="84"/>
      <c r="JL28" s="84"/>
      <c r="JM28" s="84"/>
      <c r="JN28" s="84"/>
      <c r="JO28" s="84"/>
      <c r="JP28" s="84"/>
      <c r="JQ28" s="84"/>
      <c r="JR28" s="84"/>
      <c r="JS28" s="84"/>
      <c r="JT28" s="84"/>
      <c r="JU28" s="84"/>
      <c r="JV28" s="84"/>
      <c r="JW28" s="84"/>
      <c r="JX28" s="84"/>
      <c r="JY28" s="84"/>
      <c r="JZ28" s="84"/>
      <c r="KA28" s="84"/>
      <c r="KB28" s="84"/>
      <c r="KC28" s="84"/>
      <c r="KD28" s="84"/>
      <c r="KE28" s="84"/>
      <c r="KF28" s="84"/>
      <c r="KG28" s="84"/>
      <c r="KH28" s="84"/>
      <c r="KI28" s="84"/>
      <c r="KJ28" s="84"/>
      <c r="KK28" s="84"/>
      <c r="KL28" s="84"/>
      <c r="KM28" s="84"/>
      <c r="KN28" s="84"/>
      <c r="KO28" s="84"/>
      <c r="KP28" s="84"/>
      <c r="KQ28" s="84"/>
      <c r="KR28" s="84"/>
      <c r="KS28" s="84"/>
      <c r="KT28" s="84"/>
      <c r="KU28" s="84"/>
      <c r="KV28" s="84"/>
      <c r="KW28" s="84"/>
      <c r="KX28" s="84"/>
      <c r="KY28" s="84"/>
      <c r="KZ28" s="84"/>
      <c r="LA28" s="84"/>
      <c r="LB28" s="84"/>
      <c r="LC28" s="84"/>
      <c r="LD28" s="84"/>
      <c r="LE28" s="84"/>
      <c r="LF28" s="84"/>
      <c r="LG28" s="84"/>
      <c r="LH28" s="84"/>
      <c r="LI28" s="84"/>
      <c r="LJ28" s="84"/>
      <c r="LK28" s="84"/>
      <c r="LL28" s="84"/>
      <c r="LM28" s="84"/>
      <c r="LN28" s="84"/>
      <c r="LO28" s="84"/>
      <c r="LP28" s="84"/>
      <c r="LQ28" s="84"/>
      <c r="LR28" s="84"/>
      <c r="LS28" s="84"/>
      <c r="LT28" s="84"/>
      <c r="LU28" s="84"/>
      <c r="LV28" s="84"/>
      <c r="LW28" s="84"/>
      <c r="LX28" s="84"/>
      <c r="LY28" s="84"/>
      <c r="LZ28" s="84"/>
      <c r="MA28" s="84"/>
      <c r="MB28" s="84"/>
      <c r="MC28" s="84"/>
      <c r="MD28" s="84"/>
      <c r="ME28" s="84"/>
      <c r="MF28" s="84"/>
      <c r="MG28" s="84"/>
      <c r="MH28" s="84"/>
      <c r="MI28" s="84"/>
      <c r="MJ28" s="84"/>
      <c r="MK28" s="84"/>
      <c r="ML28" s="84"/>
      <c r="MM28" s="84"/>
      <c r="MN28" s="84"/>
      <c r="MO28" s="84"/>
      <c r="MP28" s="84"/>
      <c r="MQ28" s="84"/>
      <c r="MR28" s="84"/>
      <c r="MS28" s="84"/>
      <c r="MT28" s="84"/>
      <c r="MU28" s="84"/>
      <c r="MV28" s="84"/>
      <c r="MW28" s="84"/>
      <c r="MX28" s="84"/>
      <c r="MY28" s="84"/>
      <c r="MZ28" s="84"/>
      <c r="NA28" s="84"/>
      <c r="NB28" s="84"/>
      <c r="NC28" s="84"/>
      <c r="ND28" s="84"/>
      <c r="NE28" s="84"/>
      <c r="NF28" s="84"/>
      <c r="NG28" s="84"/>
      <c r="NH28" s="84"/>
      <c r="NI28" s="84"/>
      <c r="NJ28" s="84"/>
      <c r="NK28" s="84"/>
      <c r="NL28" s="84"/>
      <c r="NM28" s="84"/>
      <c r="NN28" s="84"/>
      <c r="NO28" s="84"/>
      <c r="NP28" s="84"/>
      <c r="NQ28" s="84"/>
      <c r="NR28" s="84"/>
      <c r="NS28" s="84"/>
      <c r="NT28" s="84"/>
      <c r="NU28" s="84"/>
      <c r="NV28" s="84"/>
      <c r="NW28" s="84"/>
      <c r="NX28" s="84"/>
      <c r="NY28" s="84"/>
      <c r="NZ28" s="84"/>
      <c r="OA28" s="84"/>
      <c r="OB28" s="84"/>
      <c r="OC28" s="84"/>
      <c r="OD28" s="84"/>
      <c r="OE28" s="84"/>
      <c r="OF28" s="84"/>
      <c r="OG28" s="84"/>
      <c r="OH28" s="84"/>
      <c r="OI28" s="84"/>
      <c r="OJ28" s="84"/>
      <c r="OK28" s="84"/>
      <c r="OL28" s="84"/>
      <c r="OM28" s="84"/>
      <c r="ON28" s="84"/>
      <c r="OO28" s="84"/>
      <c r="OP28" s="84"/>
      <c r="OQ28" s="84"/>
      <c r="OR28" s="84"/>
      <c r="OS28" s="84"/>
      <c r="OT28" s="84"/>
      <c r="OU28" s="84"/>
      <c r="OV28" s="84"/>
      <c r="OW28" s="84"/>
      <c r="OX28" s="84"/>
      <c r="OY28" s="84"/>
      <c r="OZ28" s="84"/>
      <c r="PA28" s="84"/>
      <c r="PB28" s="84"/>
      <c r="PC28" s="84"/>
      <c r="PD28" s="84"/>
      <c r="PE28" s="84"/>
      <c r="PF28" s="84"/>
      <c r="PG28" s="84"/>
      <c r="PH28" s="84"/>
      <c r="PI28" s="84"/>
      <c r="PJ28" s="84"/>
      <c r="PK28" s="84"/>
      <c r="PL28" s="84"/>
      <c r="PM28" s="84"/>
      <c r="PN28" s="84"/>
      <c r="PO28" s="84"/>
      <c r="PP28" s="84"/>
      <c r="PQ28" s="84"/>
      <c r="PR28" s="84"/>
      <c r="PS28" s="84"/>
      <c r="PT28" s="84"/>
      <c r="PU28" s="84"/>
      <c r="PV28" s="84"/>
      <c r="PW28" s="84"/>
      <c r="PX28" s="84"/>
      <c r="PY28" s="84"/>
      <c r="PZ28" s="84"/>
      <c r="QA28" s="84"/>
      <c r="QB28" s="84"/>
      <c r="QC28" s="84"/>
      <c r="QD28" s="84"/>
      <c r="QE28" s="84"/>
      <c r="QF28" s="84"/>
      <c r="QG28" s="84"/>
      <c r="QH28" s="84"/>
      <c r="QI28" s="84"/>
      <c r="QJ28" s="84"/>
      <c r="QK28" s="84"/>
      <c r="QL28" s="84"/>
      <c r="QM28" s="84"/>
      <c r="QN28" s="84"/>
      <c r="QO28" s="84"/>
      <c r="QP28" s="84"/>
      <c r="QQ28" s="84"/>
      <c r="QR28" s="84"/>
      <c r="QS28" s="84"/>
      <c r="QT28" s="84"/>
      <c r="QU28" s="84"/>
      <c r="QV28" s="84"/>
      <c r="QW28" s="84"/>
      <c r="QX28" s="84"/>
      <c r="QY28" s="84"/>
      <c r="QZ28" s="84"/>
      <c r="RA28" s="84"/>
      <c r="RB28" s="84"/>
      <c r="RC28" s="84"/>
      <c r="RD28" s="84"/>
      <c r="RE28" s="84"/>
      <c r="RF28" s="84"/>
      <c r="RG28" s="84"/>
      <c r="RH28" s="84"/>
      <c r="RI28" s="84"/>
      <c r="RJ28" s="84"/>
      <c r="RK28" s="84"/>
    </row>
    <row r="29" spans="1:479" x14ac:dyDescent="0.35">
      <c r="B29" s="49" t="s">
        <v>47</v>
      </c>
      <c r="D29" s="20">
        <f>D27-D28</f>
        <v>119719818.40000001</v>
      </c>
      <c r="F29" s="1">
        <v>0</v>
      </c>
      <c r="G29" s="1"/>
      <c r="H29" s="6">
        <f>G9</f>
        <v>1948761.5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  <c r="IW29" s="84"/>
      <c r="IX29" s="84"/>
      <c r="IY29" s="84"/>
      <c r="IZ29" s="84"/>
      <c r="JA29" s="84"/>
      <c r="JB29" s="84"/>
      <c r="JC29" s="84"/>
      <c r="JD29" s="84"/>
      <c r="JE29" s="84"/>
      <c r="JF29" s="84"/>
      <c r="JG29" s="84"/>
      <c r="JH29" s="84"/>
      <c r="JI29" s="84"/>
      <c r="JJ29" s="84"/>
      <c r="JK29" s="84"/>
      <c r="JL29" s="84"/>
      <c r="JM29" s="84"/>
      <c r="JN29" s="84"/>
      <c r="JO29" s="84"/>
      <c r="JP29" s="84"/>
      <c r="JQ29" s="84"/>
      <c r="JR29" s="84"/>
      <c r="JS29" s="84"/>
      <c r="JT29" s="84"/>
      <c r="JU29" s="84"/>
      <c r="JV29" s="84"/>
      <c r="JW29" s="84"/>
      <c r="JX29" s="84"/>
      <c r="JY29" s="84"/>
      <c r="JZ29" s="84"/>
      <c r="KA29" s="84"/>
      <c r="KB29" s="84"/>
      <c r="KC29" s="84"/>
      <c r="KD29" s="84"/>
      <c r="KE29" s="84"/>
      <c r="KF29" s="84"/>
      <c r="KG29" s="84"/>
      <c r="KH29" s="84"/>
      <c r="KI29" s="84"/>
      <c r="KJ29" s="84"/>
      <c r="KK29" s="84"/>
      <c r="KL29" s="84"/>
      <c r="KM29" s="84"/>
      <c r="KN29" s="84"/>
      <c r="KO29" s="84"/>
      <c r="KP29" s="84"/>
      <c r="KQ29" s="84"/>
      <c r="KR29" s="84"/>
      <c r="KS29" s="84"/>
      <c r="KT29" s="84"/>
      <c r="KU29" s="84"/>
      <c r="KV29" s="84"/>
      <c r="KW29" s="84"/>
      <c r="KX29" s="84"/>
      <c r="KY29" s="84"/>
      <c r="KZ29" s="84"/>
      <c r="LA29" s="84"/>
      <c r="LB29" s="84"/>
      <c r="LC29" s="84"/>
      <c r="LD29" s="84"/>
      <c r="LE29" s="84"/>
      <c r="LF29" s="84"/>
      <c r="LG29" s="84"/>
      <c r="LH29" s="84"/>
      <c r="LI29" s="84"/>
      <c r="LJ29" s="84"/>
      <c r="LK29" s="84"/>
      <c r="LL29" s="84"/>
      <c r="LM29" s="84"/>
      <c r="LN29" s="84"/>
      <c r="LO29" s="84"/>
      <c r="LP29" s="84"/>
      <c r="LQ29" s="84"/>
      <c r="LR29" s="84"/>
      <c r="LS29" s="84"/>
      <c r="LT29" s="84"/>
      <c r="LU29" s="84"/>
      <c r="LV29" s="84"/>
      <c r="LW29" s="84"/>
      <c r="LX29" s="84"/>
      <c r="LY29" s="84"/>
      <c r="LZ29" s="84"/>
      <c r="MA29" s="84"/>
      <c r="MB29" s="84"/>
      <c r="MC29" s="84"/>
      <c r="MD29" s="84"/>
      <c r="ME29" s="84"/>
      <c r="MF29" s="84"/>
      <c r="MG29" s="84"/>
      <c r="MH29" s="84"/>
      <c r="MI29" s="84"/>
      <c r="MJ29" s="84"/>
      <c r="MK29" s="84"/>
      <c r="ML29" s="84"/>
      <c r="MM29" s="84"/>
      <c r="MN29" s="84"/>
      <c r="MO29" s="84"/>
      <c r="MP29" s="84"/>
      <c r="MQ29" s="84"/>
      <c r="MR29" s="84"/>
      <c r="MS29" s="84"/>
      <c r="MT29" s="84"/>
      <c r="MU29" s="84"/>
      <c r="MV29" s="84"/>
      <c r="MW29" s="84"/>
      <c r="MX29" s="84"/>
      <c r="MY29" s="84"/>
      <c r="MZ29" s="84"/>
      <c r="NA29" s="84"/>
      <c r="NB29" s="84"/>
      <c r="NC29" s="84"/>
      <c r="ND29" s="84"/>
      <c r="NE29" s="84"/>
      <c r="NF29" s="84"/>
      <c r="NG29" s="84"/>
      <c r="NH29" s="84"/>
      <c r="NI29" s="84"/>
      <c r="NJ29" s="84"/>
      <c r="NK29" s="84"/>
      <c r="NL29" s="84"/>
      <c r="NM29" s="84"/>
      <c r="NN29" s="84"/>
      <c r="NO29" s="84"/>
      <c r="NP29" s="84"/>
      <c r="NQ29" s="84"/>
      <c r="NR29" s="84"/>
      <c r="NS29" s="84"/>
      <c r="NT29" s="84"/>
      <c r="NU29" s="84"/>
      <c r="NV29" s="84"/>
      <c r="NW29" s="84"/>
      <c r="NX29" s="84"/>
      <c r="NY29" s="84"/>
      <c r="NZ29" s="84"/>
      <c r="OA29" s="84"/>
      <c r="OB29" s="84"/>
      <c r="OC29" s="84"/>
      <c r="OD29" s="84"/>
      <c r="OE29" s="84"/>
      <c r="OF29" s="84"/>
      <c r="OG29" s="84"/>
      <c r="OH29" s="84"/>
      <c r="OI29" s="84"/>
      <c r="OJ29" s="84"/>
      <c r="OK29" s="84"/>
      <c r="OL29" s="84"/>
      <c r="OM29" s="84"/>
      <c r="ON29" s="84"/>
      <c r="OO29" s="84"/>
      <c r="OP29" s="84"/>
      <c r="OQ29" s="84"/>
      <c r="OR29" s="84"/>
      <c r="OS29" s="84"/>
      <c r="OT29" s="84"/>
      <c r="OU29" s="84"/>
      <c r="OV29" s="84"/>
      <c r="OW29" s="84"/>
      <c r="OX29" s="84"/>
      <c r="OY29" s="84"/>
      <c r="OZ29" s="84"/>
      <c r="PA29" s="84"/>
      <c r="PB29" s="84"/>
      <c r="PC29" s="84"/>
      <c r="PD29" s="84"/>
      <c r="PE29" s="84"/>
      <c r="PF29" s="84"/>
      <c r="PG29" s="84"/>
      <c r="PH29" s="84"/>
      <c r="PI29" s="84"/>
      <c r="PJ29" s="84"/>
      <c r="PK29" s="84"/>
      <c r="PL29" s="84"/>
      <c r="PM29" s="84"/>
      <c r="PN29" s="84"/>
      <c r="PO29" s="84"/>
      <c r="PP29" s="84"/>
      <c r="PQ29" s="84"/>
      <c r="PR29" s="84"/>
      <c r="PS29" s="84"/>
      <c r="PT29" s="84"/>
      <c r="PU29" s="84"/>
      <c r="PV29" s="84"/>
      <c r="PW29" s="84"/>
      <c r="PX29" s="84"/>
      <c r="PY29" s="84"/>
      <c r="PZ29" s="84"/>
      <c r="QA29" s="84"/>
      <c r="QB29" s="84"/>
      <c r="QC29" s="84"/>
      <c r="QD29" s="84"/>
      <c r="QE29" s="84"/>
      <c r="QF29" s="84"/>
      <c r="QG29" s="84"/>
      <c r="QH29" s="84"/>
      <c r="QI29" s="84"/>
      <c r="QJ29" s="84"/>
      <c r="QK29" s="84"/>
      <c r="QL29" s="84"/>
      <c r="QM29" s="84"/>
      <c r="QN29" s="84"/>
      <c r="QO29" s="84"/>
      <c r="QP29" s="84"/>
      <c r="QQ29" s="84"/>
      <c r="QR29" s="84"/>
      <c r="QS29" s="84"/>
      <c r="QT29" s="84"/>
      <c r="QU29" s="84"/>
      <c r="QV29" s="84"/>
      <c r="QW29" s="84"/>
      <c r="QX29" s="84"/>
      <c r="QY29" s="84"/>
      <c r="QZ29" s="84"/>
      <c r="RA29" s="84"/>
      <c r="RB29" s="84"/>
      <c r="RC29" s="84"/>
      <c r="RD29" s="84"/>
      <c r="RE29" s="84"/>
      <c r="RF29" s="84"/>
      <c r="RG29" s="84"/>
      <c r="RH29" s="84"/>
      <c r="RI29" s="84"/>
      <c r="RJ29" s="84"/>
      <c r="RK29" s="84"/>
    </row>
    <row r="30" spans="1:479" x14ac:dyDescent="0.35">
      <c r="B30" s="19" t="s">
        <v>44</v>
      </c>
      <c r="D30" s="40">
        <f>F23</f>
        <v>320586147</v>
      </c>
      <c r="E30" s="134"/>
      <c r="H30" s="338">
        <f>H29*5%</f>
        <v>97438.075000000012</v>
      </c>
      <c r="I30" s="339">
        <f>H30*2</f>
        <v>194876.15000000002</v>
      </c>
    </row>
    <row r="31" spans="1:479" x14ac:dyDescent="0.35">
      <c r="H31" s="338">
        <f>H30</f>
        <v>97438.075000000012</v>
      </c>
      <c r="I31" s="339">
        <f>H29-I30</f>
        <v>1753885.35</v>
      </c>
    </row>
    <row r="32" spans="1:479" x14ac:dyDescent="0.35">
      <c r="E32" s="82">
        <f>23638095.24</f>
        <v>23638095.239999998</v>
      </c>
      <c r="F32" s="1"/>
      <c r="I32" s="339">
        <f>I31+I30</f>
        <v>1948761.5</v>
      </c>
    </row>
    <row r="33" spans="5:10" x14ac:dyDescent="0.35">
      <c r="E33" s="82">
        <f>E32*5%</f>
        <v>1181904.7619999999</v>
      </c>
      <c r="F33" s="1"/>
    </row>
    <row r="34" spans="5:10" x14ac:dyDescent="0.35">
      <c r="E34" s="82">
        <f>E33+E32</f>
        <v>24820000.001999997</v>
      </c>
      <c r="F34" s="1"/>
      <c r="G34" t="s">
        <v>123</v>
      </c>
      <c r="H34" s="1">
        <f>1753885.35+97438.07</f>
        <v>1851323.4200000002</v>
      </c>
    </row>
    <row r="35" spans="5:10" x14ac:dyDescent="0.35">
      <c r="F35" s="1"/>
      <c r="H35" s="338">
        <v>0</v>
      </c>
    </row>
    <row r="36" spans="5:10" x14ac:dyDescent="0.35">
      <c r="F36" s="1"/>
      <c r="G36" t="s">
        <v>124</v>
      </c>
      <c r="H36" s="338">
        <f>H31</f>
        <v>97438.075000000012</v>
      </c>
    </row>
    <row r="37" spans="5:10" x14ac:dyDescent="0.35">
      <c r="F37" s="1"/>
      <c r="H37" s="40">
        <f>SUM(H34:H36)</f>
        <v>1948761.4950000001</v>
      </c>
    </row>
    <row r="38" spans="5:10" x14ac:dyDescent="0.35">
      <c r="F38" s="1"/>
    </row>
    <row r="39" spans="5:10" x14ac:dyDescent="0.35">
      <c r="F39" s="1"/>
      <c r="G39" s="19" t="s">
        <v>127</v>
      </c>
    </row>
    <row r="40" spans="5:10" x14ac:dyDescent="0.35">
      <c r="F40" s="1"/>
      <c r="G40" s="1">
        <v>24820000</v>
      </c>
      <c r="H40" s="1">
        <f>G40/1.05</f>
        <v>23638095.238095239</v>
      </c>
      <c r="I40" s="377">
        <f>H40*5%</f>
        <v>1181904.7619047619</v>
      </c>
      <c r="J40" s="338">
        <f>I40+H40</f>
        <v>24820000</v>
      </c>
    </row>
    <row r="41" spans="5:10" x14ac:dyDescent="0.35">
      <c r="F41" s="1"/>
      <c r="G41" s="1">
        <v>24980500</v>
      </c>
      <c r="H41" s="1">
        <f>G41/1.05</f>
        <v>23790952.380952381</v>
      </c>
      <c r="I41" s="377">
        <f t="shared" ref="I41:I43" si="0">H41*5%</f>
        <v>1189547.6190476192</v>
      </c>
    </row>
    <row r="42" spans="5:10" x14ac:dyDescent="0.35">
      <c r="F42" s="40"/>
      <c r="G42" s="1">
        <v>25250200</v>
      </c>
      <c r="H42" s="1">
        <f>G42/1.05</f>
        <v>24047809.523809522</v>
      </c>
      <c r="I42" s="377">
        <f t="shared" si="0"/>
        <v>1202390.4761904762</v>
      </c>
    </row>
    <row r="43" spans="5:10" x14ac:dyDescent="0.35">
      <c r="G43" s="1">
        <v>25580170</v>
      </c>
      <c r="H43" s="1">
        <f>G43/1.05</f>
        <v>24362066.666666664</v>
      </c>
      <c r="I43" s="377">
        <f t="shared" si="0"/>
        <v>1218103.3333333333</v>
      </c>
    </row>
    <row r="44" spans="5:10" x14ac:dyDescent="0.35">
      <c r="G44" s="40" t="s">
        <v>126</v>
      </c>
      <c r="H44" s="1"/>
      <c r="I44" s="377"/>
    </row>
    <row r="45" spans="5:10" x14ac:dyDescent="0.35">
      <c r="G45" s="1">
        <v>29120000</v>
      </c>
      <c r="H45" s="1">
        <f>G45/1.05</f>
        <v>27733333.333333332</v>
      </c>
      <c r="I45" s="377">
        <f>H45*5%</f>
        <v>1386666.6666666667</v>
      </c>
      <c r="J45" s="338">
        <f>I45+H45</f>
        <v>29120000</v>
      </c>
    </row>
    <row r="46" spans="5:10" x14ac:dyDescent="0.35">
      <c r="G46" s="1">
        <v>29541250</v>
      </c>
      <c r="H46" s="1">
        <f t="shared" ref="H46:H48" si="1">G46/1.05</f>
        <v>28134523.80952381</v>
      </c>
      <c r="I46" s="377">
        <f t="shared" ref="I46:I48" si="2">H46*5%</f>
        <v>1406726.1904761905</v>
      </c>
    </row>
    <row r="47" spans="5:10" x14ac:dyDescent="0.35">
      <c r="G47" s="1">
        <v>30552480</v>
      </c>
      <c r="H47" s="1">
        <f t="shared" si="1"/>
        <v>29097600</v>
      </c>
      <c r="I47" s="377">
        <f t="shared" si="2"/>
        <v>1454880</v>
      </c>
    </row>
    <row r="48" spans="5:10" x14ac:dyDescent="0.35">
      <c r="G48" s="1">
        <v>31250000</v>
      </c>
      <c r="H48" s="1">
        <f t="shared" si="1"/>
        <v>29761904.761904761</v>
      </c>
      <c r="I48" s="377">
        <f t="shared" si="2"/>
        <v>1488095.2380952381</v>
      </c>
    </row>
    <row r="49" spans="7:9" x14ac:dyDescent="0.35">
      <c r="G49" s="1"/>
      <c r="H49" s="1"/>
      <c r="I49" s="377"/>
    </row>
    <row r="50" spans="7:9" x14ac:dyDescent="0.35">
      <c r="G50" s="1"/>
      <c r="H50" s="1"/>
      <c r="I50" s="377"/>
    </row>
    <row r="51" spans="7:9" x14ac:dyDescent="0.35">
      <c r="G51" s="1"/>
      <c r="H51" s="1"/>
      <c r="I51" s="377"/>
    </row>
    <row r="52" spans="7:9" x14ac:dyDescent="0.35">
      <c r="G52" s="1"/>
      <c r="H52" s="1"/>
      <c r="I52" s="377"/>
    </row>
  </sheetData>
  <mergeCells count="2">
    <mergeCell ref="A1:J1"/>
    <mergeCell ref="A2:J2"/>
  </mergeCells>
  <phoneticPr fontId="8" type="noConversion"/>
  <pageMargins left="0.75000000000000011" right="0.75000000000000011" top="0.8" bottom="0.6100000000000001" header="0.5" footer="0.5"/>
  <pageSetup orientation="portrait" horizontalDpi="4294967295" verticalDpi="4294967295" r:id="rId1"/>
  <ignoredErrors>
    <ignoredError sqref="H10 H1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E26" sqref="E26"/>
    </sheetView>
  </sheetViews>
  <sheetFormatPr defaultColWidth="11" defaultRowHeight="15.5" x14ac:dyDescent="0.35"/>
  <cols>
    <col min="1" max="1" width="4.33203125" bestFit="1" customWidth="1"/>
    <col min="2" max="2" width="65.58203125" customWidth="1"/>
    <col min="4" max="4" width="26.33203125" customWidth="1"/>
    <col min="5" max="5" width="39.5" customWidth="1"/>
    <col min="6" max="6" width="23.33203125" customWidth="1"/>
  </cols>
  <sheetData>
    <row r="1" spans="1:6" x14ac:dyDescent="0.35">
      <c r="A1" s="381" t="s">
        <v>52</v>
      </c>
      <c r="B1" s="381"/>
      <c r="C1" s="381"/>
      <c r="D1" s="381"/>
      <c r="E1" s="381"/>
      <c r="F1" s="381"/>
    </row>
    <row r="2" spans="1:6" ht="16" thickBot="1" x14ac:dyDescent="0.4">
      <c r="A2" s="382" t="s">
        <v>60</v>
      </c>
      <c r="B2" s="382"/>
      <c r="C2" s="382"/>
      <c r="D2" s="382"/>
      <c r="E2" s="382"/>
      <c r="F2" s="382"/>
    </row>
    <row r="3" spans="1:6" ht="16" thickBot="1" x14ac:dyDescent="0.4">
      <c r="A3" s="89" t="s">
        <v>0</v>
      </c>
      <c r="B3" s="90" t="s">
        <v>46</v>
      </c>
      <c r="C3" s="90" t="s">
        <v>3</v>
      </c>
      <c r="D3" s="90" t="s">
        <v>40</v>
      </c>
      <c r="E3" s="90" t="s">
        <v>41</v>
      </c>
      <c r="F3" s="90" t="s">
        <v>54</v>
      </c>
    </row>
    <row r="4" spans="1:6" x14ac:dyDescent="0.35">
      <c r="A4" s="135">
        <v>1</v>
      </c>
      <c r="B4" s="136" t="s">
        <v>61</v>
      </c>
      <c r="C4" s="65"/>
      <c r="D4" s="66"/>
      <c r="E4" s="67"/>
      <c r="F4" s="68">
        <v>0</v>
      </c>
    </row>
    <row r="5" spans="1:6" x14ac:dyDescent="0.35">
      <c r="A5" s="69" t="s">
        <v>49</v>
      </c>
      <c r="B5" s="59" t="s">
        <v>64</v>
      </c>
      <c r="C5" s="55" t="s">
        <v>69</v>
      </c>
      <c r="D5" s="53" t="s">
        <v>42</v>
      </c>
      <c r="E5" s="56" t="s">
        <v>70</v>
      </c>
      <c r="F5" s="57">
        <v>2240000</v>
      </c>
    </row>
    <row r="6" spans="1:6" x14ac:dyDescent="0.35">
      <c r="A6" s="70" t="s">
        <v>50</v>
      </c>
      <c r="B6" s="11" t="s">
        <v>62</v>
      </c>
      <c r="C6" s="55" t="s">
        <v>69</v>
      </c>
      <c r="D6" s="53" t="s">
        <v>42</v>
      </c>
      <c r="E6" s="52" t="s">
        <v>70</v>
      </c>
      <c r="F6" s="18">
        <v>2600000</v>
      </c>
    </row>
    <row r="7" spans="1:6" x14ac:dyDescent="0.35">
      <c r="A7" s="69" t="s">
        <v>51</v>
      </c>
      <c r="B7" s="58" t="s">
        <v>63</v>
      </c>
      <c r="C7" s="55" t="s">
        <v>69</v>
      </c>
      <c r="D7" s="53" t="s">
        <v>42</v>
      </c>
      <c r="E7" s="52" t="s">
        <v>71</v>
      </c>
      <c r="F7" s="57">
        <v>2403464</v>
      </c>
    </row>
    <row r="8" spans="1:6" x14ac:dyDescent="0.35">
      <c r="A8" s="69">
        <v>2</v>
      </c>
      <c r="B8" s="59" t="s">
        <v>65</v>
      </c>
      <c r="C8" s="55" t="s">
        <v>48</v>
      </c>
      <c r="D8" s="53" t="s">
        <v>42</v>
      </c>
      <c r="E8" s="56" t="s">
        <v>74</v>
      </c>
      <c r="F8" s="57">
        <v>219626.82</v>
      </c>
    </row>
    <row r="9" spans="1:6" x14ac:dyDescent="0.35">
      <c r="A9" s="70">
        <v>3</v>
      </c>
      <c r="B9" s="51" t="s">
        <v>66</v>
      </c>
      <c r="C9" s="10" t="s">
        <v>48</v>
      </c>
      <c r="D9" s="9" t="s">
        <v>42</v>
      </c>
      <c r="E9" s="52" t="s">
        <v>45</v>
      </c>
      <c r="F9" s="18">
        <v>166950</v>
      </c>
    </row>
    <row r="10" spans="1:6" x14ac:dyDescent="0.35">
      <c r="A10" s="69">
        <v>4</v>
      </c>
      <c r="B10" s="58" t="s">
        <v>67</v>
      </c>
      <c r="C10" s="55" t="s">
        <v>48</v>
      </c>
      <c r="D10" s="53" t="s">
        <v>42</v>
      </c>
      <c r="E10" s="56" t="s">
        <v>73</v>
      </c>
      <c r="F10" s="57">
        <v>651525</v>
      </c>
    </row>
    <row r="11" spans="1:6" x14ac:dyDescent="0.35">
      <c r="A11" s="69">
        <v>5</v>
      </c>
      <c r="B11" s="58" t="s">
        <v>68</v>
      </c>
      <c r="C11" s="55" t="s">
        <v>48</v>
      </c>
      <c r="D11" s="53" t="s">
        <v>42</v>
      </c>
      <c r="E11" s="56" t="s">
        <v>74</v>
      </c>
      <c r="F11" s="57">
        <v>1050000</v>
      </c>
    </row>
    <row r="12" spans="1:6" x14ac:dyDescent="0.35">
      <c r="A12" s="137">
        <v>6</v>
      </c>
      <c r="B12" s="138" t="s">
        <v>72</v>
      </c>
      <c r="C12" s="139" t="s">
        <v>48</v>
      </c>
      <c r="D12" s="138" t="s">
        <v>75</v>
      </c>
      <c r="E12" s="140" t="s">
        <v>76</v>
      </c>
      <c r="F12" s="141">
        <v>2450000</v>
      </c>
    </row>
    <row r="13" spans="1:6" ht="18.5" x14ac:dyDescent="0.65">
      <c r="A13" s="142"/>
      <c r="B13" s="142"/>
      <c r="C13" s="142"/>
      <c r="D13" s="142"/>
      <c r="E13" s="143" t="s">
        <v>77</v>
      </c>
      <c r="F13" s="144">
        <f>SUM(F4:F12)</f>
        <v>11781565.82</v>
      </c>
    </row>
  </sheetData>
  <mergeCells count="2">
    <mergeCell ref="A1:F1"/>
    <mergeCell ref="A2:F2"/>
  </mergeCells>
  <phoneticPr fontId="8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2019 Cap Budget Allocations</vt:lpstr>
      <vt:lpstr>2019 Cap Budget Analysis</vt:lpstr>
      <vt:lpstr>Sheet1</vt:lpstr>
      <vt:lpstr>'2019 Cap Budget Allocations'!Print_Area</vt:lpstr>
      <vt:lpstr>'2019 Cap Budget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Muktar Usman</dc:creator>
  <cp:lastModifiedBy>Manji Yarling</cp:lastModifiedBy>
  <cp:lastPrinted>2019-09-09T12:18:44Z</cp:lastPrinted>
  <dcterms:created xsi:type="dcterms:W3CDTF">2019-01-20T13:01:40Z</dcterms:created>
  <dcterms:modified xsi:type="dcterms:W3CDTF">2021-02-10T11:31:53Z</dcterms:modified>
</cp:coreProperties>
</file>